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Segunda presentación\Riego tecnificado\"/>
    </mc:Choice>
  </mc:AlternateContent>
  <bookViews>
    <workbookView xWindow="0" yWindow="0" windowWidth="10950" windowHeight="7680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6" i="1" l="1"/>
  <c r="F26" i="1"/>
  <c r="G26" i="1"/>
  <c r="H26" i="1"/>
  <c r="I26" i="1"/>
  <c r="J26" i="1"/>
  <c r="K26" i="1"/>
  <c r="L26" i="1"/>
  <c r="M26" i="1"/>
  <c r="D26" i="1"/>
  <c r="M32" i="1" l="1"/>
  <c r="P27" i="1" l="1"/>
  <c r="P23" i="1"/>
  <c r="C25" i="1"/>
  <c r="P24" i="1"/>
  <c r="D10" i="1"/>
  <c r="E14" i="1"/>
  <c r="F14" i="1"/>
  <c r="G14" i="1"/>
  <c r="H14" i="1"/>
  <c r="I14" i="1"/>
  <c r="J14" i="1"/>
  <c r="K14" i="1"/>
  <c r="L14" i="1"/>
  <c r="M14" i="1"/>
  <c r="D14" i="1"/>
  <c r="E40" i="1" l="1"/>
  <c r="F40" i="1"/>
  <c r="G40" i="1"/>
  <c r="H40" i="1"/>
  <c r="I40" i="1"/>
  <c r="J40" i="1"/>
  <c r="K40" i="1"/>
  <c r="L40" i="1"/>
  <c r="M40" i="1"/>
  <c r="D40" i="1"/>
  <c r="P7" i="1"/>
  <c r="D7" i="1"/>
  <c r="G6" i="1"/>
  <c r="P6" i="1" s="1"/>
  <c r="P26" i="1"/>
  <c r="S22" i="1"/>
  <c r="S26" i="1"/>
  <c r="G9" i="1" l="1"/>
  <c r="D8" i="1"/>
  <c r="M7" i="1"/>
  <c r="E7" i="1"/>
  <c r="K7" i="1"/>
  <c r="J7" i="1"/>
  <c r="I7" i="1"/>
  <c r="H7" i="1"/>
  <c r="G7" i="1"/>
  <c r="F7" i="1"/>
  <c r="L7" i="1"/>
  <c r="C23" i="1"/>
  <c r="P25" i="1"/>
  <c r="G28" i="1" s="1"/>
  <c r="M28" i="1" s="1"/>
  <c r="C24" i="1" l="1"/>
  <c r="C5" i="2" l="1"/>
  <c r="G23" i="1"/>
  <c r="H27" i="1"/>
  <c r="M13" i="1"/>
  <c r="J8" i="1" l="1"/>
  <c r="F8" i="1"/>
  <c r="D27" i="1"/>
  <c r="D29" i="1" s="1"/>
  <c r="J27" i="1"/>
  <c r="F27" i="1"/>
  <c r="K27" i="1"/>
  <c r="M8" i="1"/>
  <c r="I8" i="1"/>
  <c r="E8" i="1"/>
  <c r="M27" i="1"/>
  <c r="I27" i="1"/>
  <c r="E27" i="1"/>
  <c r="K8" i="1"/>
  <c r="G8" i="1"/>
  <c r="G10" i="1" s="1"/>
  <c r="G27" i="1"/>
  <c r="L8" i="1"/>
  <c r="H8" i="1"/>
  <c r="L27" i="1"/>
  <c r="C33" i="1"/>
  <c r="C4" i="2" l="1"/>
  <c r="C6" i="2" s="1"/>
  <c r="C39" i="1"/>
  <c r="C41" i="1" s="1"/>
  <c r="G11" i="1"/>
  <c r="G12" i="1" s="1"/>
  <c r="E29" i="1"/>
  <c r="E30" i="1" s="1"/>
  <c r="F10" i="1"/>
  <c r="F11" i="1" s="1"/>
  <c r="F12" i="1" s="1"/>
  <c r="F5" i="2" s="1"/>
  <c r="J10" i="1"/>
  <c r="J11" i="1" s="1"/>
  <c r="J12" i="1" s="1"/>
  <c r="J5" i="2" s="1"/>
  <c r="K10" i="1"/>
  <c r="E10" i="1"/>
  <c r="E11" i="1" s="1"/>
  <c r="E12" i="1" s="1"/>
  <c r="E5" i="2" s="1"/>
  <c r="H10" i="1"/>
  <c r="I10" i="1"/>
  <c r="I11" i="1" s="1"/>
  <c r="I12" i="1" s="1"/>
  <c r="I5" i="2" s="1"/>
  <c r="L10" i="1"/>
  <c r="L11" i="1" s="1"/>
  <c r="M10" i="1"/>
  <c r="M11" i="1" s="1"/>
  <c r="M12" i="1" s="1"/>
  <c r="M5" i="2" s="1"/>
  <c r="D11" i="1" l="1"/>
  <c r="D12" i="1" s="1"/>
  <c r="D5" i="2" s="1"/>
  <c r="G5" i="2"/>
  <c r="D30" i="1"/>
  <c r="E31" i="1"/>
  <c r="E33" i="1" s="1"/>
  <c r="H11" i="1"/>
  <c r="H12" i="1" s="1"/>
  <c r="H5" i="2" s="1"/>
  <c r="K11" i="1"/>
  <c r="K12" i="1" s="1"/>
  <c r="K5" i="2" s="1"/>
  <c r="L12" i="1"/>
  <c r="L5" i="2" s="1"/>
  <c r="E4" i="2" l="1"/>
  <c r="E6" i="2" s="1"/>
  <c r="E39" i="1"/>
  <c r="E41" i="1" s="1"/>
  <c r="D31" i="1"/>
  <c r="D33" i="1" s="1"/>
  <c r="F29" i="1"/>
  <c r="G29" i="1"/>
  <c r="D4" i="2" l="1"/>
  <c r="D6" i="2" s="1"/>
  <c r="D39" i="1"/>
  <c r="D41" i="1" s="1"/>
  <c r="G30" i="1"/>
  <c r="G31" i="1" s="1"/>
  <c r="G33" i="1" s="1"/>
  <c r="F30" i="1"/>
  <c r="F31" i="1" s="1"/>
  <c r="F33" i="1" s="1"/>
  <c r="G4" i="2" l="1"/>
  <c r="G6" i="2" s="1"/>
  <c r="G39" i="1"/>
  <c r="G41" i="1" s="1"/>
  <c r="F4" i="2"/>
  <c r="F6" i="2" s="1"/>
  <c r="F39" i="1"/>
  <c r="F41" i="1" s="1"/>
  <c r="H29" i="1"/>
  <c r="H30" i="1" s="1"/>
  <c r="H31" i="1" s="1"/>
  <c r="H33" i="1" s="1"/>
  <c r="H4" i="2" l="1"/>
  <c r="H6" i="2" s="1"/>
  <c r="H39" i="1"/>
  <c r="H41" i="1" s="1"/>
  <c r="I29" i="1"/>
  <c r="I30" i="1" l="1"/>
  <c r="I31" i="1" s="1"/>
  <c r="I33" i="1" s="1"/>
  <c r="J29" i="1"/>
  <c r="I4" i="2" l="1"/>
  <c r="I6" i="2" s="1"/>
  <c r="I39" i="1"/>
  <c r="I41" i="1" s="1"/>
  <c r="J30" i="1"/>
  <c r="J31" i="1" s="1"/>
  <c r="J33" i="1" s="1"/>
  <c r="K29" i="1"/>
  <c r="K30" i="1" s="1"/>
  <c r="K31" i="1" s="1"/>
  <c r="K33" i="1" s="1"/>
  <c r="J4" i="2" l="1"/>
  <c r="J6" i="2" s="1"/>
  <c r="J39" i="1"/>
  <c r="J41" i="1" s="1"/>
  <c r="K4" i="2"/>
  <c r="K6" i="2" s="1"/>
  <c r="K39" i="1"/>
  <c r="K41" i="1" s="1"/>
  <c r="L29" i="1"/>
  <c r="M29" i="1"/>
  <c r="M30" i="1" l="1"/>
  <c r="M31" i="1" s="1"/>
  <c r="L30" i="1"/>
  <c r="L31" i="1" s="1"/>
  <c r="L33" i="1" s="1"/>
  <c r="M33" i="1" l="1"/>
  <c r="M39" i="1" s="1"/>
  <c r="M41" i="1" s="1"/>
  <c r="C46" i="1" s="1"/>
  <c r="L4" i="2"/>
  <c r="L6" i="2" s="1"/>
  <c r="L39" i="1"/>
  <c r="L41" i="1" s="1"/>
  <c r="M4" i="2" l="1"/>
  <c r="M6" i="2" s="1"/>
</calcChain>
</file>

<file path=xl/sharedStrings.xml><?xml version="1.0" encoding="utf-8"?>
<sst xmlns="http://schemas.openxmlformats.org/spreadsheetml/2006/main" count="51" uniqueCount="35">
  <si>
    <t>Años</t>
  </si>
  <si>
    <t>Inversión</t>
  </si>
  <si>
    <t>Resultado extraordinario</t>
  </si>
  <si>
    <t>Base imponible</t>
  </si>
  <si>
    <t>Impuestos</t>
  </si>
  <si>
    <t>Valor residual</t>
  </si>
  <si>
    <t>Utilidad neta antes de impuestos</t>
  </si>
  <si>
    <t>Incremento</t>
  </si>
  <si>
    <t xml:space="preserve">     Equipo de riego</t>
  </si>
  <si>
    <t>Tractor</t>
  </si>
  <si>
    <t xml:space="preserve">     Tractor</t>
  </si>
  <si>
    <t xml:space="preserve">Amortización </t>
  </si>
  <si>
    <t>Amortización</t>
  </si>
  <si>
    <t xml:space="preserve">Equipo de riego </t>
  </si>
  <si>
    <t>R. extr, tractor (2)</t>
  </si>
  <si>
    <t>Utilidad Neta después de impuesto</t>
  </si>
  <si>
    <t>V. residual</t>
  </si>
  <si>
    <t>Obras</t>
  </si>
  <si>
    <t>Rs (Inv.Diferencia)</t>
  </si>
  <si>
    <t>Rs (Riego tecnificado)</t>
  </si>
  <si>
    <t>Rs (Gravedad)</t>
  </si>
  <si>
    <t>Riego tecnificado</t>
  </si>
  <si>
    <t>FFC</t>
  </si>
  <si>
    <t>Nro de hectareas</t>
  </si>
  <si>
    <t>En miles de dolares</t>
  </si>
  <si>
    <t xml:space="preserve">ingresos </t>
  </si>
  <si>
    <t>Utilidad neta</t>
  </si>
  <si>
    <t>dolares por hectarea</t>
  </si>
  <si>
    <t>FFC con proyecto</t>
  </si>
  <si>
    <t>FFC diferencial</t>
  </si>
  <si>
    <t>Depreciación (tractor)</t>
  </si>
  <si>
    <t xml:space="preserve">Utilidad Neto después de impuestos </t>
  </si>
  <si>
    <t xml:space="preserve">     Infraestructura</t>
  </si>
  <si>
    <t>Tasa</t>
  </si>
  <si>
    <t>VAN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</si>
</sst>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9" fontId="0" fillId="0" borderId="0" xfId="1" applyFont="1"/>
    <xf numFmtId="0" fontId="2" fillId="0" borderId="1" xfId="0" applyFont="1" applyBorder="1" applyAlignment="1">
      <alignment horizontal="center"/>
    </xf>
    <xf numFmtId="4" fontId="0" fillId="0" borderId="0" xfId="0" applyNumberFormat="1"/>
    <xf numFmtId="0" fontId="0" fillId="0" borderId="0" xfId="0" applyAlignment="1">
      <alignment vertical="center" wrapText="1"/>
    </xf>
    <xf numFmtId="0" fontId="2" fillId="0" borderId="2" xfId="0" applyFont="1" applyBorder="1"/>
    <xf numFmtId="4" fontId="2" fillId="0" borderId="2" xfId="0" applyNumberFormat="1" applyFont="1" applyBorder="1"/>
    <xf numFmtId="0" fontId="2" fillId="0" borderId="1" xfId="0" applyFont="1" applyBorder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9" fontId="0" fillId="0" borderId="0" xfId="0" applyNumberFormat="1"/>
    <xf numFmtId="2" fontId="0" fillId="0" borderId="0" xfId="0" applyNumberFormat="1"/>
    <xf numFmtId="164" fontId="0" fillId="0" borderId="0" xfId="0" applyNumberFormat="1"/>
    <xf numFmtId="10" fontId="0" fillId="0" borderId="0" xfId="1" applyNumberFormat="1" applyFont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46"/>
  <sheetViews>
    <sheetView tabSelected="1" topLeftCell="A16" zoomScale="90" zoomScaleNormal="90" workbookViewId="0">
      <selection activeCell="L43" sqref="L43"/>
    </sheetView>
  </sheetViews>
  <sheetFormatPr baseColWidth="10" defaultRowHeight="15" x14ac:dyDescent="0.25"/>
  <cols>
    <col min="1" max="1" width="4.7109375" customWidth="1"/>
    <col min="2" max="2" width="31" customWidth="1"/>
    <col min="3" max="3" width="12.140625" customWidth="1"/>
    <col min="4" max="13" width="8.7109375" customWidth="1"/>
    <col min="14" max="14" width="6.28515625" customWidth="1"/>
    <col min="15" max="15" width="16.5703125" customWidth="1"/>
    <col min="17" max="17" width="16.85546875" customWidth="1"/>
    <col min="18" max="18" width="15.7109375" customWidth="1"/>
    <col min="21" max="21" width="18.5703125" customWidth="1"/>
  </cols>
  <sheetData>
    <row r="3" spans="2:21" x14ac:dyDescent="0.25">
      <c r="B3" t="s">
        <v>24</v>
      </c>
      <c r="D3" s="8">
        <v>1000</v>
      </c>
      <c r="E3" s="8"/>
      <c r="F3" s="8"/>
      <c r="G3" s="8"/>
      <c r="H3" s="8"/>
      <c r="I3" s="8"/>
      <c r="J3" s="8"/>
      <c r="K3" s="8"/>
      <c r="L3" s="8"/>
      <c r="M3" s="8"/>
    </row>
    <row r="4" spans="2:21" ht="21.75" customHeight="1" x14ac:dyDescent="0.25">
      <c r="B4" s="2" t="s">
        <v>0</v>
      </c>
      <c r="C4" s="2"/>
      <c r="D4" s="2">
        <v>1</v>
      </c>
      <c r="E4" s="2">
        <v>2</v>
      </c>
      <c r="F4" s="2">
        <v>3</v>
      </c>
      <c r="G4" s="2">
        <v>4</v>
      </c>
      <c r="H4" s="2">
        <v>5</v>
      </c>
      <c r="I4" s="2">
        <v>6</v>
      </c>
      <c r="J4" s="2">
        <v>7</v>
      </c>
      <c r="K4" s="2">
        <v>8</v>
      </c>
      <c r="L4" s="2">
        <v>9</v>
      </c>
      <c r="M4" s="2">
        <v>10</v>
      </c>
      <c r="O4" t="s">
        <v>4</v>
      </c>
      <c r="P4" s="1">
        <v>0.3</v>
      </c>
    </row>
    <row r="5" spans="2:21" x14ac:dyDescent="0.25">
      <c r="D5" s="8"/>
      <c r="E5" s="8"/>
      <c r="F5" s="8"/>
      <c r="G5" s="8"/>
      <c r="H5" s="8"/>
      <c r="I5" s="8"/>
      <c r="J5" s="8"/>
      <c r="K5" s="8"/>
      <c r="L5" s="8"/>
      <c r="M5" s="8"/>
      <c r="O5" t="s">
        <v>9</v>
      </c>
      <c r="P5">
        <v>10000</v>
      </c>
    </row>
    <row r="6" spans="2:21" x14ac:dyDescent="0.25">
      <c r="B6" t="s">
        <v>1</v>
      </c>
      <c r="D6" s="9"/>
      <c r="E6" s="9"/>
      <c r="F6" s="9"/>
      <c r="G6" s="9">
        <f>P5/D3</f>
        <v>10</v>
      </c>
      <c r="H6" s="9"/>
      <c r="I6" s="9"/>
      <c r="J6" s="9"/>
      <c r="K6" s="9"/>
      <c r="L6" s="9"/>
      <c r="M6" s="9"/>
      <c r="O6" t="s">
        <v>12</v>
      </c>
      <c r="P6">
        <f>G6/10</f>
        <v>1</v>
      </c>
    </row>
    <row r="7" spans="2:21" x14ac:dyDescent="0.25">
      <c r="B7" t="s">
        <v>6</v>
      </c>
      <c r="D7" s="9">
        <f>$R$13/$D$3</f>
        <v>27</v>
      </c>
      <c r="E7" s="9">
        <f t="shared" ref="E7:M7" si="0">$R$13/$D$3</f>
        <v>27</v>
      </c>
      <c r="F7" s="9">
        <f t="shared" si="0"/>
        <v>27</v>
      </c>
      <c r="G7" s="9">
        <f t="shared" si="0"/>
        <v>27</v>
      </c>
      <c r="H7" s="9">
        <f t="shared" si="0"/>
        <v>27</v>
      </c>
      <c r="I7" s="9">
        <f t="shared" si="0"/>
        <v>27</v>
      </c>
      <c r="J7" s="9">
        <f t="shared" si="0"/>
        <v>27</v>
      </c>
      <c r="K7" s="9">
        <f t="shared" si="0"/>
        <v>27</v>
      </c>
      <c r="L7" s="9">
        <f t="shared" si="0"/>
        <v>27</v>
      </c>
      <c r="M7" s="9">
        <f t="shared" si="0"/>
        <v>27</v>
      </c>
      <c r="P7">
        <f>P5-6*P5*10%</f>
        <v>4000</v>
      </c>
    </row>
    <row r="8" spans="2:21" x14ac:dyDescent="0.25">
      <c r="B8" t="s">
        <v>30</v>
      </c>
      <c r="D8" s="9">
        <f>$P$6</f>
        <v>1</v>
      </c>
      <c r="E8" s="9">
        <f t="shared" ref="E8:M8" si="1">$P$6</f>
        <v>1</v>
      </c>
      <c r="F8" s="9">
        <f t="shared" si="1"/>
        <v>1</v>
      </c>
      <c r="G8" s="9">
        <f t="shared" si="1"/>
        <v>1</v>
      </c>
      <c r="H8" s="9">
        <f t="shared" si="1"/>
        <v>1</v>
      </c>
      <c r="I8" s="9">
        <f t="shared" si="1"/>
        <v>1</v>
      </c>
      <c r="J8" s="9">
        <f t="shared" si="1"/>
        <v>1</v>
      </c>
      <c r="K8" s="9">
        <f t="shared" si="1"/>
        <v>1</v>
      </c>
      <c r="L8" s="9">
        <f t="shared" si="1"/>
        <v>1</v>
      </c>
      <c r="M8" s="9">
        <f t="shared" si="1"/>
        <v>1</v>
      </c>
      <c r="T8" t="s">
        <v>27</v>
      </c>
    </row>
    <row r="9" spans="2:21" x14ac:dyDescent="0.25">
      <c r="B9" t="s">
        <v>2</v>
      </c>
      <c r="D9" s="9"/>
      <c r="E9" s="9"/>
      <c r="F9" s="9"/>
      <c r="G9" s="9">
        <f>P6</f>
        <v>1</v>
      </c>
      <c r="H9" s="9"/>
      <c r="I9" s="9"/>
      <c r="J9" s="9"/>
      <c r="K9" s="9"/>
      <c r="L9" s="9"/>
      <c r="M9" s="9"/>
    </row>
    <row r="10" spans="2:21" x14ac:dyDescent="0.25">
      <c r="B10" t="s">
        <v>3</v>
      </c>
      <c r="D10" s="9">
        <f>D7-D8+D9</f>
        <v>26</v>
      </c>
      <c r="E10" s="9">
        <f t="shared" ref="E10:M10" si="2">E7-E8+E9</f>
        <v>26</v>
      </c>
      <c r="F10" s="9">
        <f t="shared" si="2"/>
        <v>26</v>
      </c>
      <c r="G10" s="9">
        <f>G7-G8+G9</f>
        <v>27</v>
      </c>
      <c r="H10" s="9">
        <f t="shared" si="2"/>
        <v>26</v>
      </c>
      <c r="I10" s="9">
        <f t="shared" si="2"/>
        <v>26</v>
      </c>
      <c r="J10" s="9">
        <f t="shared" si="2"/>
        <v>26</v>
      </c>
      <c r="K10" s="9">
        <f t="shared" si="2"/>
        <v>26</v>
      </c>
      <c r="L10" s="9">
        <f t="shared" si="2"/>
        <v>26</v>
      </c>
      <c r="M10" s="9">
        <f t="shared" si="2"/>
        <v>26</v>
      </c>
    </row>
    <row r="11" spans="2:21" x14ac:dyDescent="0.25">
      <c r="B11" t="s">
        <v>4</v>
      </c>
      <c r="D11" s="9">
        <f>D10*$P$4</f>
        <v>7.8</v>
      </c>
      <c r="E11" s="9">
        <f t="shared" ref="E11:M11" si="3">E10*$P$4</f>
        <v>7.8</v>
      </c>
      <c r="F11" s="9">
        <f t="shared" si="3"/>
        <v>7.8</v>
      </c>
      <c r="G11" s="9">
        <f>G10*$P$4</f>
        <v>8.1</v>
      </c>
      <c r="H11" s="9">
        <f t="shared" si="3"/>
        <v>7.8</v>
      </c>
      <c r="I11" s="9">
        <f t="shared" si="3"/>
        <v>7.8</v>
      </c>
      <c r="J11" s="9">
        <f t="shared" si="3"/>
        <v>7.8</v>
      </c>
      <c r="K11" s="9">
        <f t="shared" si="3"/>
        <v>7.8</v>
      </c>
      <c r="L11" s="9">
        <f t="shared" si="3"/>
        <v>7.8</v>
      </c>
      <c r="M11" s="9">
        <f t="shared" si="3"/>
        <v>7.8</v>
      </c>
    </row>
    <row r="12" spans="2:21" ht="28.5" customHeight="1" x14ac:dyDescent="0.25">
      <c r="B12" s="4" t="s">
        <v>31</v>
      </c>
      <c r="D12" s="9">
        <f>D10-D11</f>
        <v>18.2</v>
      </c>
      <c r="E12" s="9">
        <f t="shared" ref="E12:M12" si="4">E10-E11</f>
        <v>18.2</v>
      </c>
      <c r="F12" s="9">
        <f t="shared" si="4"/>
        <v>18.2</v>
      </c>
      <c r="G12" s="9">
        <f>G10-G11</f>
        <v>18.899999999999999</v>
      </c>
      <c r="H12" s="9">
        <f t="shared" si="4"/>
        <v>18.2</v>
      </c>
      <c r="I12" s="9">
        <f t="shared" si="4"/>
        <v>18.2</v>
      </c>
      <c r="J12" s="9">
        <f t="shared" si="4"/>
        <v>18.2</v>
      </c>
      <c r="K12" s="9">
        <f t="shared" si="4"/>
        <v>18.2</v>
      </c>
      <c r="L12" s="9">
        <f t="shared" si="4"/>
        <v>18.2</v>
      </c>
      <c r="M12" s="9">
        <f t="shared" si="4"/>
        <v>18.2</v>
      </c>
      <c r="Q12" t="s">
        <v>25</v>
      </c>
      <c r="R12" s="9">
        <v>190000</v>
      </c>
    </row>
    <row r="13" spans="2:21" x14ac:dyDescent="0.25">
      <c r="B13" t="s">
        <v>5</v>
      </c>
      <c r="D13" s="9"/>
      <c r="E13" s="9"/>
      <c r="F13" s="9"/>
      <c r="G13" s="9"/>
      <c r="H13" s="9"/>
      <c r="I13" s="9"/>
      <c r="J13" s="9"/>
      <c r="K13" s="9"/>
      <c r="L13" s="9"/>
      <c r="M13" s="9">
        <f>P7/D3</f>
        <v>4</v>
      </c>
      <c r="Q13" t="s">
        <v>26</v>
      </c>
      <c r="R13" s="9">
        <v>27000</v>
      </c>
    </row>
    <row r="14" spans="2:21" x14ac:dyDescent="0.25">
      <c r="B14" t="s">
        <v>22</v>
      </c>
      <c r="D14" s="9">
        <f>D12+D13+D9-D6+D8</f>
        <v>19.2</v>
      </c>
      <c r="E14" s="9">
        <f t="shared" ref="E14:M14" si="5">E12+E13+E9-E6+E8</f>
        <v>19.2</v>
      </c>
      <c r="F14" s="9">
        <f t="shared" si="5"/>
        <v>19.2</v>
      </c>
      <c r="G14" s="9">
        <f t="shared" si="5"/>
        <v>10.899999999999999</v>
      </c>
      <c r="H14" s="9">
        <f t="shared" si="5"/>
        <v>19.2</v>
      </c>
      <c r="I14" s="9">
        <f t="shared" si="5"/>
        <v>19.2</v>
      </c>
      <c r="J14" s="9">
        <f t="shared" si="5"/>
        <v>19.2</v>
      </c>
      <c r="K14" s="9">
        <f t="shared" si="5"/>
        <v>19.2</v>
      </c>
      <c r="L14" s="9">
        <f t="shared" si="5"/>
        <v>19.2</v>
      </c>
      <c r="M14" s="9">
        <f t="shared" si="5"/>
        <v>23.2</v>
      </c>
      <c r="Q14" t="s">
        <v>7</v>
      </c>
      <c r="R14" s="13">
        <v>0.15</v>
      </c>
    </row>
    <row r="15" spans="2:21" x14ac:dyDescent="0.25">
      <c r="D15" s="9"/>
      <c r="E15" s="9"/>
      <c r="F15" s="9"/>
      <c r="G15" s="9"/>
      <c r="H15" s="9"/>
      <c r="I15" s="9"/>
      <c r="J15" s="9"/>
      <c r="K15" s="9"/>
      <c r="L15" s="9"/>
      <c r="M15" s="9"/>
      <c r="U15" s="11"/>
    </row>
    <row r="16" spans="2:21" x14ac:dyDescent="0.25">
      <c r="U16" s="10"/>
    </row>
    <row r="18" spans="2:19" x14ac:dyDescent="0.25">
      <c r="B18" t="s">
        <v>21</v>
      </c>
    </row>
    <row r="19" spans="2:19" x14ac:dyDescent="0.25">
      <c r="B19" t="s">
        <v>24</v>
      </c>
      <c r="D19">
        <v>1000</v>
      </c>
    </row>
    <row r="20" spans="2:19" x14ac:dyDescent="0.25">
      <c r="B20" s="2" t="s">
        <v>0</v>
      </c>
      <c r="C20" s="2">
        <v>0</v>
      </c>
      <c r="D20" s="2">
        <v>1</v>
      </c>
      <c r="E20" s="2">
        <v>2</v>
      </c>
      <c r="F20" s="2">
        <v>3</v>
      </c>
      <c r="G20" s="2">
        <v>4</v>
      </c>
      <c r="H20" s="2">
        <v>5</v>
      </c>
      <c r="I20" s="2">
        <v>6</v>
      </c>
      <c r="J20" s="2">
        <v>7</v>
      </c>
      <c r="K20" s="2">
        <v>8</v>
      </c>
      <c r="L20" s="2">
        <v>9</v>
      </c>
      <c r="M20" s="2">
        <v>10</v>
      </c>
      <c r="O20" t="s">
        <v>4</v>
      </c>
      <c r="P20" s="1">
        <v>0.3</v>
      </c>
    </row>
    <row r="21" spans="2:19" x14ac:dyDescent="0.25">
      <c r="O21" t="s">
        <v>7</v>
      </c>
      <c r="P21" s="1">
        <v>0.1</v>
      </c>
    </row>
    <row r="22" spans="2:19" x14ac:dyDescent="0.25">
      <c r="B22" t="s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O22" t="s">
        <v>9</v>
      </c>
      <c r="P22" s="9">
        <v>10000</v>
      </c>
      <c r="S22">
        <f>8000/3.3</f>
        <v>2424.2424242424245</v>
      </c>
    </row>
    <row r="23" spans="2:19" x14ac:dyDescent="0.25">
      <c r="B23" t="s">
        <v>10</v>
      </c>
      <c r="C23" s="12">
        <f>P22/D19</f>
        <v>10</v>
      </c>
      <c r="D23" s="12"/>
      <c r="E23" s="12"/>
      <c r="F23" s="12"/>
      <c r="G23" s="12">
        <f>P22/D19</f>
        <v>10</v>
      </c>
      <c r="H23" s="12"/>
      <c r="I23" s="12"/>
      <c r="J23" s="12"/>
      <c r="K23" s="12"/>
      <c r="L23" s="12"/>
      <c r="M23" s="12"/>
      <c r="O23" t="s">
        <v>13</v>
      </c>
      <c r="P23" s="9">
        <f>1500*P28</f>
        <v>15000</v>
      </c>
    </row>
    <row r="24" spans="2:19" x14ac:dyDescent="0.25">
      <c r="B24" t="s">
        <v>32</v>
      </c>
      <c r="C24" s="12">
        <f>P27/D19</f>
        <v>12</v>
      </c>
      <c r="D24" s="12"/>
      <c r="E24" s="12"/>
      <c r="F24" s="12"/>
      <c r="G24" s="12"/>
      <c r="H24" s="12"/>
      <c r="I24" s="12"/>
      <c r="J24" s="12"/>
      <c r="K24" s="12"/>
      <c r="L24" s="12"/>
      <c r="M24" s="12"/>
      <c r="O24" t="s">
        <v>11</v>
      </c>
      <c r="P24" s="9">
        <f>(P22+P23+P22)/10</f>
        <v>3500</v>
      </c>
    </row>
    <row r="25" spans="2:19" x14ac:dyDescent="0.25">
      <c r="B25" t="s">
        <v>8</v>
      </c>
      <c r="C25" s="12">
        <f>P23/D19</f>
        <v>15</v>
      </c>
      <c r="D25" s="12"/>
      <c r="E25" s="12"/>
      <c r="F25" s="12"/>
      <c r="G25" s="12"/>
      <c r="H25" s="12"/>
      <c r="I25" s="12"/>
      <c r="J25" s="12"/>
      <c r="K25" s="12"/>
      <c r="L25" s="12"/>
      <c r="M25" s="12"/>
      <c r="O25" t="s">
        <v>14</v>
      </c>
      <c r="P25" s="9">
        <f>P22/10</f>
        <v>1000</v>
      </c>
    </row>
    <row r="26" spans="2:19" x14ac:dyDescent="0.25">
      <c r="B26" t="s">
        <v>6</v>
      </c>
      <c r="C26" s="12"/>
      <c r="D26" s="12">
        <f>($R$13*((1+$R$14)^D20))/$D$19</f>
        <v>31.049999999999997</v>
      </c>
      <c r="E26" s="12">
        <f t="shared" ref="E26:M26" si="6">($R$13*((1+$R$14)^E20))/$D$19</f>
        <v>35.707499999999996</v>
      </c>
      <c r="F26" s="12">
        <f t="shared" si="6"/>
        <v>41.063624999999988</v>
      </c>
      <c r="G26" s="12">
        <f t="shared" si="6"/>
        <v>47.223168749999985</v>
      </c>
      <c r="H26" s="12">
        <f t="shared" si="6"/>
        <v>54.306644062499984</v>
      </c>
      <c r="I26" s="12">
        <f t="shared" si="6"/>
        <v>62.452640671874974</v>
      </c>
      <c r="J26" s="12">
        <f t="shared" si="6"/>
        <v>71.820536772656197</v>
      </c>
      <c r="K26" s="12">
        <f t="shared" si="6"/>
        <v>82.593617288554626</v>
      </c>
      <c r="L26" s="12">
        <f t="shared" si="6"/>
        <v>94.982659881837805</v>
      </c>
      <c r="M26" s="12">
        <f t="shared" si="6"/>
        <v>109.23005886411349</v>
      </c>
      <c r="O26" t="s">
        <v>16</v>
      </c>
      <c r="P26" s="9">
        <f>P22-6*(P22/10)</f>
        <v>4000</v>
      </c>
      <c r="S26">
        <f>1000*12/3.3</f>
        <v>3636.3636363636365</v>
      </c>
    </row>
    <row r="27" spans="2:19" x14ac:dyDescent="0.25">
      <c r="B27" t="s">
        <v>30</v>
      </c>
      <c r="C27" s="12"/>
      <c r="D27" s="12">
        <f t="shared" ref="D27:M27" si="7">$P$24/$D$19</f>
        <v>3.5</v>
      </c>
      <c r="E27" s="12">
        <f t="shared" si="7"/>
        <v>3.5</v>
      </c>
      <c r="F27" s="12">
        <f t="shared" si="7"/>
        <v>3.5</v>
      </c>
      <c r="G27" s="12">
        <f t="shared" si="7"/>
        <v>3.5</v>
      </c>
      <c r="H27" s="12">
        <f t="shared" si="7"/>
        <v>3.5</v>
      </c>
      <c r="I27" s="12">
        <f t="shared" si="7"/>
        <v>3.5</v>
      </c>
      <c r="J27" s="12">
        <f t="shared" si="7"/>
        <v>3.5</v>
      </c>
      <c r="K27" s="12">
        <f t="shared" si="7"/>
        <v>3.5</v>
      </c>
      <c r="L27" s="12">
        <f t="shared" si="7"/>
        <v>3.5</v>
      </c>
      <c r="M27" s="12">
        <f t="shared" si="7"/>
        <v>3.5</v>
      </c>
      <c r="O27" t="s">
        <v>17</v>
      </c>
      <c r="P27" s="9">
        <f>1200*P28</f>
        <v>12000</v>
      </c>
    </row>
    <row r="28" spans="2:19" x14ac:dyDescent="0.25">
      <c r="B28" t="s">
        <v>2</v>
      </c>
      <c r="C28" s="12"/>
      <c r="D28" s="12"/>
      <c r="E28" s="12"/>
      <c r="F28" s="12"/>
      <c r="G28" s="12">
        <f>P25/D19</f>
        <v>1</v>
      </c>
      <c r="H28" s="12"/>
      <c r="I28" s="12"/>
      <c r="J28" s="12"/>
      <c r="K28" s="12"/>
      <c r="L28" s="12"/>
      <c r="M28" s="12">
        <f>G28</f>
        <v>1</v>
      </c>
      <c r="O28" t="s">
        <v>23</v>
      </c>
      <c r="P28">
        <v>10</v>
      </c>
    </row>
    <row r="29" spans="2:19" x14ac:dyDescent="0.25">
      <c r="B29" t="s">
        <v>3</v>
      </c>
      <c r="C29" s="12"/>
      <c r="D29" s="12">
        <f>D26-D27+D28</f>
        <v>27.549999999999997</v>
      </c>
      <c r="E29" s="12">
        <f t="shared" ref="E29" si="8">E26-E27+E28</f>
        <v>32.207499999999996</v>
      </c>
      <c r="F29" s="12">
        <f t="shared" ref="F29" si="9">F26-F27+F28</f>
        <v>37.563624999999988</v>
      </c>
      <c r="G29" s="12">
        <f>G26-G27+G28</f>
        <v>44.723168749999985</v>
      </c>
      <c r="H29" s="12">
        <f t="shared" ref="H29" si="10">H26-H27+H28</f>
        <v>50.806644062499984</v>
      </c>
      <c r="I29" s="12">
        <f t="shared" ref="I29" si="11">I26-I27+I28</f>
        <v>58.952640671874974</v>
      </c>
      <c r="J29" s="12">
        <f t="shared" ref="J29" si="12">J26-J27+J28</f>
        <v>68.320536772656197</v>
      </c>
      <c r="K29" s="12">
        <f t="shared" ref="K29" si="13">K26-K27+K28</f>
        <v>79.093617288554626</v>
      </c>
      <c r="L29" s="12">
        <f t="shared" ref="L29" si="14">L26-L27+L28</f>
        <v>91.482659881837805</v>
      </c>
      <c r="M29" s="12">
        <f t="shared" ref="M29" si="15">M26-M27+M28</f>
        <v>106.73005886411349</v>
      </c>
    </row>
    <row r="30" spans="2:19" x14ac:dyDescent="0.25">
      <c r="B30" t="s">
        <v>4</v>
      </c>
      <c r="C30" s="12"/>
      <c r="D30" s="12">
        <f>D29*$P$4</f>
        <v>8.2649999999999988</v>
      </c>
      <c r="E30" s="12">
        <f t="shared" ref="E30" si="16">E29*$P$4</f>
        <v>9.6622499999999985</v>
      </c>
      <c r="F30" s="12">
        <f t="shared" ref="F30" si="17">F29*$P$4</f>
        <v>11.269087499999996</v>
      </c>
      <c r="G30" s="12">
        <f t="shared" ref="G30" si="18">G29*$P$4</f>
        <v>13.416950624999995</v>
      </c>
      <c r="H30" s="12">
        <f t="shared" ref="H30" si="19">H29*$P$4</f>
        <v>15.241993218749995</v>
      </c>
      <c r="I30" s="12">
        <f t="shared" ref="I30" si="20">I29*$P$4</f>
        <v>17.685792201562492</v>
      </c>
      <c r="J30" s="12">
        <f t="shared" ref="J30" si="21">J29*$P$4</f>
        <v>20.496161031796859</v>
      </c>
      <c r="K30" s="12">
        <f t="shared" ref="K30" si="22">K29*$P$4</f>
        <v>23.728085186566386</v>
      </c>
      <c r="L30" s="12">
        <f t="shared" ref="L30" si="23">L29*$P$4</f>
        <v>27.444797964551341</v>
      </c>
      <c r="M30" s="12">
        <f t="shared" ref="M30" si="24">M29*$P$4</f>
        <v>32.019017659234045</v>
      </c>
    </row>
    <row r="31" spans="2:19" x14ac:dyDescent="0.25">
      <c r="B31" t="s">
        <v>15</v>
      </c>
      <c r="C31" s="12"/>
      <c r="D31" s="12">
        <f>D29-D30</f>
        <v>19.284999999999997</v>
      </c>
      <c r="E31" s="12">
        <f t="shared" ref="E31" si="25">E29-E30</f>
        <v>22.545249999999996</v>
      </c>
      <c r="F31" s="12">
        <f t="shared" ref="F31" si="26">F29-F30</f>
        <v>26.29453749999999</v>
      </c>
      <c r="G31" s="12">
        <f t="shared" ref="G31" si="27">G29-G30</f>
        <v>31.30621812499999</v>
      </c>
      <c r="H31" s="12">
        <f t="shared" ref="H31" si="28">H29-H30</f>
        <v>35.564650843749988</v>
      </c>
      <c r="I31" s="12">
        <f t="shared" ref="I31" si="29">I29-I30</f>
        <v>41.266848470312482</v>
      </c>
      <c r="J31" s="12">
        <f t="shared" ref="J31" si="30">J29-J30</f>
        <v>47.824375740859338</v>
      </c>
      <c r="K31" s="12">
        <f t="shared" ref="K31" si="31">K29-K30</f>
        <v>55.365532101988236</v>
      </c>
      <c r="L31" s="12">
        <f t="shared" ref="L31" si="32">L29-L30</f>
        <v>64.037861917286463</v>
      </c>
      <c r="M31" s="12">
        <f t="shared" ref="M31" si="33">M29-M30</f>
        <v>74.71104120487945</v>
      </c>
    </row>
    <row r="32" spans="2:19" x14ac:dyDescent="0.25">
      <c r="B32" t="s">
        <v>5</v>
      </c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>
        <f>(P26+P27)/D19</f>
        <v>16</v>
      </c>
    </row>
    <row r="33" spans="2:21" x14ac:dyDescent="0.25">
      <c r="B33" t="s">
        <v>22</v>
      </c>
      <c r="C33" s="12">
        <f>-SUM(C23:C25)</f>
        <v>-37</v>
      </c>
      <c r="D33" s="12">
        <f>D31+D32+D28-D22+D27</f>
        <v>22.784999999999997</v>
      </c>
      <c r="E33" s="12">
        <f t="shared" ref="E33:M33" si="34">E31+E32+E28-E22+E27</f>
        <v>26.045249999999996</v>
      </c>
      <c r="F33" s="12">
        <f t="shared" si="34"/>
        <v>29.79453749999999</v>
      </c>
      <c r="G33" s="12">
        <f t="shared" si="34"/>
        <v>35.806218124999987</v>
      </c>
      <c r="H33" s="12">
        <f t="shared" si="34"/>
        <v>39.064650843749988</v>
      </c>
      <c r="I33" s="12">
        <f t="shared" si="34"/>
        <v>44.766848470312482</v>
      </c>
      <c r="J33" s="12">
        <f t="shared" si="34"/>
        <v>51.324375740859338</v>
      </c>
      <c r="K33" s="12">
        <f t="shared" si="34"/>
        <v>58.865532101988236</v>
      </c>
      <c r="L33" s="12">
        <f t="shared" si="34"/>
        <v>67.537861917286463</v>
      </c>
      <c r="M33" s="12">
        <f t="shared" si="34"/>
        <v>95.21104120487945</v>
      </c>
      <c r="U33" s="10"/>
    </row>
    <row r="38" spans="2:21" x14ac:dyDescent="0.25">
      <c r="B38" s="2" t="s">
        <v>0</v>
      </c>
      <c r="C38" s="2">
        <v>0</v>
      </c>
      <c r="D38" s="2">
        <v>1</v>
      </c>
      <c r="E38" s="2">
        <v>2</v>
      </c>
      <c r="F38" s="2">
        <v>3</v>
      </c>
      <c r="G38" s="2">
        <v>4</v>
      </c>
      <c r="H38" s="2">
        <v>5</v>
      </c>
      <c r="I38" s="2">
        <v>6</v>
      </c>
      <c r="J38" s="2">
        <v>7</v>
      </c>
      <c r="K38" s="2">
        <v>8</v>
      </c>
      <c r="L38" s="2">
        <v>9</v>
      </c>
      <c r="M38" s="2">
        <v>10</v>
      </c>
    </row>
    <row r="39" spans="2:21" x14ac:dyDescent="0.25">
      <c r="B39" t="s">
        <v>28</v>
      </c>
      <c r="C39" s="12">
        <f>C33</f>
        <v>-37</v>
      </c>
      <c r="D39" s="12">
        <f t="shared" ref="D39:M39" si="35">D33</f>
        <v>22.784999999999997</v>
      </c>
      <c r="E39" s="12">
        <f t="shared" si="35"/>
        <v>26.045249999999996</v>
      </c>
      <c r="F39" s="12">
        <f t="shared" si="35"/>
        <v>29.79453749999999</v>
      </c>
      <c r="G39" s="12">
        <f t="shared" si="35"/>
        <v>35.806218124999987</v>
      </c>
      <c r="H39" s="12">
        <f t="shared" si="35"/>
        <v>39.064650843749988</v>
      </c>
      <c r="I39" s="12">
        <f t="shared" si="35"/>
        <v>44.766848470312482</v>
      </c>
      <c r="J39" s="12">
        <f t="shared" si="35"/>
        <v>51.324375740859338</v>
      </c>
      <c r="K39" s="12">
        <f t="shared" si="35"/>
        <v>58.865532101988236</v>
      </c>
      <c r="L39" s="12">
        <f t="shared" si="35"/>
        <v>67.537861917286463</v>
      </c>
      <c r="M39" s="12">
        <f t="shared" si="35"/>
        <v>95.21104120487945</v>
      </c>
    </row>
    <row r="40" spans="2:21" x14ac:dyDescent="0.25">
      <c r="B40" t="s">
        <v>22</v>
      </c>
      <c r="D40" s="12">
        <f>D14</f>
        <v>19.2</v>
      </c>
      <c r="E40" s="12">
        <f t="shared" ref="E40:M40" si="36">E14</f>
        <v>19.2</v>
      </c>
      <c r="F40" s="12">
        <f t="shared" si="36"/>
        <v>19.2</v>
      </c>
      <c r="G40" s="12">
        <f t="shared" si="36"/>
        <v>10.899999999999999</v>
      </c>
      <c r="H40" s="12">
        <f t="shared" si="36"/>
        <v>19.2</v>
      </c>
      <c r="I40" s="12">
        <f t="shared" si="36"/>
        <v>19.2</v>
      </c>
      <c r="J40" s="12">
        <f t="shared" si="36"/>
        <v>19.2</v>
      </c>
      <c r="K40" s="12">
        <f t="shared" si="36"/>
        <v>19.2</v>
      </c>
      <c r="L40" s="12">
        <f t="shared" si="36"/>
        <v>19.2</v>
      </c>
      <c r="M40" s="12">
        <f t="shared" si="36"/>
        <v>23.2</v>
      </c>
    </row>
    <row r="41" spans="2:21" x14ac:dyDescent="0.25">
      <c r="B41" t="s">
        <v>29</v>
      </c>
      <c r="C41" s="12">
        <f>C39-C40</f>
        <v>-37</v>
      </c>
      <c r="D41" s="12">
        <f t="shared" ref="D41:M41" si="37">D39-D40</f>
        <v>3.5849999999999973</v>
      </c>
      <c r="E41" s="12">
        <f t="shared" si="37"/>
        <v>6.8452499999999965</v>
      </c>
      <c r="F41" s="12">
        <f t="shared" si="37"/>
        <v>10.594537499999991</v>
      </c>
      <c r="G41" s="12">
        <f t="shared" si="37"/>
        <v>24.906218124999988</v>
      </c>
      <c r="H41" s="12">
        <f t="shared" si="37"/>
        <v>19.864650843749988</v>
      </c>
      <c r="I41" s="12">
        <f t="shared" si="37"/>
        <v>25.566848470312483</v>
      </c>
      <c r="J41" s="12">
        <f t="shared" si="37"/>
        <v>32.124375740859335</v>
      </c>
      <c r="K41" s="12">
        <f t="shared" si="37"/>
        <v>39.665532101988234</v>
      </c>
      <c r="L41" s="12">
        <f t="shared" si="37"/>
        <v>48.33786191728646</v>
      </c>
      <c r="M41" s="12">
        <f t="shared" si="37"/>
        <v>72.011041204879447</v>
      </c>
    </row>
    <row r="44" spans="2:21" x14ac:dyDescent="0.25">
      <c r="B44" t="s">
        <v>33</v>
      </c>
      <c r="C44" s="10">
        <v>7.0000000000000007E-2</v>
      </c>
    </row>
    <row r="46" spans="2:21" x14ac:dyDescent="0.25">
      <c r="B46" t="s">
        <v>34</v>
      </c>
      <c r="C46" s="12">
        <f>NPV(C44,D41:M41)+C41</f>
        <v>137.16850243281377</v>
      </c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6"/>
  <sheetViews>
    <sheetView workbookViewId="0">
      <selection activeCell="E9" sqref="E9"/>
    </sheetView>
  </sheetViews>
  <sheetFormatPr baseColWidth="10" defaultRowHeight="15" x14ac:dyDescent="0.25"/>
  <cols>
    <col min="2" max="2" width="20.140625" customWidth="1"/>
  </cols>
  <sheetData>
    <row r="3" spans="2:13" x14ac:dyDescent="0.25">
      <c r="B3" s="7"/>
      <c r="C3" s="7">
        <v>0</v>
      </c>
      <c r="D3" s="7">
        <v>1</v>
      </c>
      <c r="E3" s="7">
        <v>2</v>
      </c>
      <c r="F3" s="7">
        <v>3</v>
      </c>
      <c r="G3" s="7">
        <v>4</v>
      </c>
      <c r="H3" s="7">
        <v>5</v>
      </c>
      <c r="I3" s="7">
        <v>6</v>
      </c>
      <c r="J3" s="7">
        <v>7</v>
      </c>
      <c r="K3" s="7">
        <v>8</v>
      </c>
      <c r="L3" s="7">
        <v>9</v>
      </c>
      <c r="M3" s="7">
        <v>10</v>
      </c>
    </row>
    <row r="4" spans="2:13" x14ac:dyDescent="0.25">
      <c r="B4" t="s">
        <v>19</v>
      </c>
      <c r="C4" s="3">
        <f>Hoja1!C33</f>
        <v>-37</v>
      </c>
      <c r="D4" s="3">
        <f>Hoja1!D33</f>
        <v>22.784999999999997</v>
      </c>
      <c r="E4" s="3">
        <f>Hoja1!E33</f>
        <v>26.045249999999996</v>
      </c>
      <c r="F4" s="3">
        <f>Hoja1!F33</f>
        <v>29.79453749999999</v>
      </c>
      <c r="G4" s="3">
        <f>Hoja1!G33</f>
        <v>35.806218124999987</v>
      </c>
      <c r="H4" s="3">
        <f>Hoja1!H33</f>
        <v>39.064650843749988</v>
      </c>
      <c r="I4" s="3">
        <f>Hoja1!I33</f>
        <v>44.766848470312482</v>
      </c>
      <c r="J4" s="3">
        <f>Hoja1!J33</f>
        <v>51.324375740859338</v>
      </c>
      <c r="K4" s="3">
        <f>Hoja1!K33</f>
        <v>58.865532101988236</v>
      </c>
      <c r="L4" s="3">
        <f>Hoja1!L33</f>
        <v>67.537861917286463</v>
      </c>
      <c r="M4" s="3">
        <f>Hoja1!M33</f>
        <v>95.21104120487945</v>
      </c>
    </row>
    <row r="5" spans="2:13" x14ac:dyDescent="0.25">
      <c r="B5" t="s">
        <v>20</v>
      </c>
      <c r="C5">
        <f>Hoja1!C14</f>
        <v>0</v>
      </c>
      <c r="D5" s="3">
        <f>Hoja1!D14</f>
        <v>19.2</v>
      </c>
      <c r="E5" s="3">
        <f>Hoja1!E14</f>
        <v>19.2</v>
      </c>
      <c r="F5" s="3">
        <f>Hoja1!F14</f>
        <v>19.2</v>
      </c>
      <c r="G5" s="3">
        <f>Hoja1!G14</f>
        <v>10.899999999999999</v>
      </c>
      <c r="H5" s="3">
        <f>Hoja1!H14</f>
        <v>19.2</v>
      </c>
      <c r="I5" s="3">
        <f>Hoja1!I14</f>
        <v>19.2</v>
      </c>
      <c r="J5" s="3">
        <f>Hoja1!J14</f>
        <v>19.2</v>
      </c>
      <c r="K5" s="3">
        <f>Hoja1!K14</f>
        <v>19.2</v>
      </c>
      <c r="L5" s="3">
        <f>Hoja1!L14</f>
        <v>19.2</v>
      </c>
      <c r="M5" s="3">
        <f>Hoja1!M14</f>
        <v>23.2</v>
      </c>
    </row>
    <row r="6" spans="2:13" x14ac:dyDescent="0.25">
      <c r="B6" s="5" t="s">
        <v>18</v>
      </c>
      <c r="C6" s="6">
        <f>C4-C5</f>
        <v>-37</v>
      </c>
      <c r="D6" s="6">
        <f t="shared" ref="D6:M6" si="0">D4-D5</f>
        <v>3.5849999999999973</v>
      </c>
      <c r="E6" s="6">
        <f t="shared" si="0"/>
        <v>6.8452499999999965</v>
      </c>
      <c r="F6" s="6">
        <f t="shared" si="0"/>
        <v>10.594537499999991</v>
      </c>
      <c r="G6" s="6">
        <f t="shared" si="0"/>
        <v>24.906218124999988</v>
      </c>
      <c r="H6" s="6">
        <f t="shared" si="0"/>
        <v>19.864650843749988</v>
      </c>
      <c r="I6" s="6">
        <f t="shared" si="0"/>
        <v>25.566848470312483</v>
      </c>
      <c r="J6" s="6">
        <f t="shared" si="0"/>
        <v>32.124375740859335</v>
      </c>
      <c r="K6" s="6">
        <f t="shared" si="0"/>
        <v>39.665532101988234</v>
      </c>
      <c r="L6" s="6">
        <f t="shared" si="0"/>
        <v>48.33786191728646</v>
      </c>
      <c r="M6" s="6">
        <f t="shared" si="0"/>
        <v>72.011041204879447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Luis</cp:lastModifiedBy>
  <dcterms:created xsi:type="dcterms:W3CDTF">2017-09-10T20:26:45Z</dcterms:created>
  <dcterms:modified xsi:type="dcterms:W3CDTF">2018-02-08T18:32:07Z</dcterms:modified>
</cp:coreProperties>
</file>