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LANCASTER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0" i="1" l="1"/>
  <c r="F93" i="1" l="1"/>
  <c r="E93" i="1"/>
  <c r="E92" i="1"/>
  <c r="F92" i="1"/>
  <c r="F91" i="1"/>
  <c r="E91" i="1"/>
  <c r="F90" i="1"/>
  <c r="E90" i="1"/>
  <c r="E89" i="1"/>
  <c r="F89" i="1"/>
  <c r="F88" i="1"/>
  <c r="H70" i="1"/>
  <c r="H71" i="1"/>
  <c r="H72" i="1"/>
  <c r="H73" i="1"/>
  <c r="F70" i="1"/>
  <c r="F71" i="1"/>
  <c r="F72" i="1"/>
  <c r="F73" i="1"/>
  <c r="F69" i="1"/>
  <c r="E70" i="1"/>
  <c r="E71" i="1"/>
  <c r="E72" i="1"/>
  <c r="E73" i="1"/>
  <c r="E69" i="1"/>
  <c r="P69" i="1"/>
  <c r="P72" i="1"/>
  <c r="P71" i="1"/>
  <c r="P70" i="1"/>
  <c r="P68" i="1"/>
  <c r="F77" i="1"/>
  <c r="H7" i="1"/>
  <c r="H6" i="1" l="1"/>
  <c r="H5" i="1"/>
  <c r="H4" i="1"/>
  <c r="H3" i="1"/>
  <c r="H69" i="1" s="1"/>
  <c r="O17" i="1"/>
  <c r="C75" i="1" l="1"/>
  <c r="E38" i="1"/>
  <c r="E41" i="1"/>
  <c r="D17" i="1"/>
  <c r="K29" i="1"/>
  <c r="E84" i="1" l="1"/>
  <c r="E83" i="1"/>
  <c r="E81" i="1"/>
  <c r="E78" i="1"/>
  <c r="E80" i="1"/>
  <c r="E82" i="1"/>
  <c r="E85" i="1"/>
  <c r="E86" i="1"/>
  <c r="E79" i="1"/>
  <c r="I43" i="1" l="1"/>
  <c r="I39" i="1"/>
  <c r="I35" i="1"/>
  <c r="E49" i="1"/>
  <c r="E45" i="1"/>
  <c r="E35" i="1"/>
  <c r="J19" i="1"/>
  <c r="J18" i="1"/>
  <c r="J17" i="1"/>
  <c r="G13" i="1"/>
  <c r="J16" i="1" s="1"/>
  <c r="K6" i="1"/>
  <c r="E55" i="1" l="1"/>
  <c r="I69" i="1" s="1"/>
  <c r="I70" i="1"/>
  <c r="I59" i="1"/>
  <c r="I73" i="1" s="1"/>
  <c r="E64" i="1"/>
  <c r="I71" i="1" s="1"/>
  <c r="F82" i="1" s="1"/>
  <c r="F81" i="1" s="1"/>
  <c r="J15" i="1"/>
  <c r="I55" i="1"/>
  <c r="I72" i="1" s="1"/>
  <c r="F78" i="1" l="1"/>
  <c r="F85" i="1"/>
  <c r="F86" i="1"/>
  <c r="F80" i="1"/>
  <c r="F79" i="1"/>
  <c r="F84" i="1"/>
  <c r="F83" i="1"/>
</calcChain>
</file>

<file path=xl/sharedStrings.xml><?xml version="1.0" encoding="utf-8"?>
<sst xmlns="http://schemas.openxmlformats.org/spreadsheetml/2006/main" count="115" uniqueCount="89">
  <si>
    <t>PROYECTO</t>
  </si>
  <si>
    <t>COSTO CUANDO T=0</t>
  </si>
  <si>
    <t>FLUJO NETO ANUAL DE EFECTIVO</t>
  </si>
  <si>
    <t>VIDA DEL PROYECTO</t>
  </si>
  <si>
    <t>TIR</t>
  </si>
  <si>
    <t>A</t>
  </si>
  <si>
    <t>B</t>
  </si>
  <si>
    <t>C</t>
  </si>
  <si>
    <t>D</t>
  </si>
  <si>
    <t>E</t>
  </si>
  <si>
    <t>Deudas</t>
  </si>
  <si>
    <t>Capital preferente</t>
  </si>
  <si>
    <t>Capital contable comun</t>
  </si>
  <si>
    <t>ESTRUCTURA DE CAPITAL</t>
  </si>
  <si>
    <t>Ingreso neto</t>
  </si>
  <si>
    <t>razon de pago dividendos</t>
  </si>
  <si>
    <t xml:space="preserve">tasa fiscal </t>
  </si>
  <si>
    <t>tasa de dividendos y utilidadades</t>
  </si>
  <si>
    <t>precio de acciones</t>
  </si>
  <si>
    <t xml:space="preserve">pago de dividendo </t>
  </si>
  <si>
    <t>UTILIDADES RETENIDAS</t>
  </si>
  <si>
    <t>CALCULO DE UTILIDADES RETENIDAS</t>
  </si>
  <si>
    <t>utilidades retenidas</t>
  </si>
  <si>
    <t>CALCULO DEL PUNTO DE EQUILIBRIO</t>
  </si>
  <si>
    <t>capital usado</t>
  </si>
  <si>
    <t>calculo del punto de equilibrio</t>
  </si>
  <si>
    <t>N° de puntos de ruptura</t>
  </si>
  <si>
    <t>10% de flotacion de las acciones comunes</t>
  </si>
  <si>
    <t>5% de flotacion de las acciones preferentas</t>
  </si>
  <si>
    <t>12% de deudas</t>
  </si>
  <si>
    <t>14% de deudas</t>
  </si>
  <si>
    <t>ACCIONES COMUNES</t>
  </si>
  <si>
    <t>costo flotacion</t>
  </si>
  <si>
    <t>nuevas</t>
  </si>
  <si>
    <t>comunes en exceso</t>
  </si>
  <si>
    <t>acciones</t>
  </si>
  <si>
    <t>ACCIONES PREFERENTES</t>
  </si>
  <si>
    <t>dividendo</t>
  </si>
  <si>
    <t>precio de accion</t>
  </si>
  <si>
    <t>costo de flotacion</t>
  </si>
  <si>
    <t>monto de acciones preferentes</t>
  </si>
  <si>
    <t>aumento de costo flotacion</t>
  </si>
  <si>
    <t>% aumento de costo flotacion(acciones en exceso)</t>
  </si>
  <si>
    <t>monto de acciones preferentes en exceso</t>
  </si>
  <si>
    <t>DEUDAS</t>
  </si>
  <si>
    <t>monto de deuda</t>
  </si>
  <si>
    <t>tasa de interes</t>
  </si>
  <si>
    <t>tasa de interes de las deudas $5001-$10000</t>
  </si>
  <si>
    <t>tasa de deudas mayores a $10000</t>
  </si>
  <si>
    <t xml:space="preserve">b) </t>
  </si>
  <si>
    <t>INTERVALO &lt;$ 0-$40000 &gt;</t>
  </si>
  <si>
    <t>Ks</t>
  </si>
  <si>
    <t>ACCIONES COMUNES CON (F=10%)</t>
  </si>
  <si>
    <t>INTERVALO &lt; $40001-$60000&gt;</t>
  </si>
  <si>
    <t>Ke</t>
  </si>
  <si>
    <t>ACCIONES COMUNES CON (F=20%)</t>
  </si>
  <si>
    <t>INTERVALO &lt; mas de $60000&gt;</t>
  </si>
  <si>
    <t>ACCIONES PREFERENTES CON (F=5%)</t>
  </si>
  <si>
    <t>INTERVALO &lt; $0- $50000&gt;</t>
  </si>
  <si>
    <t>Kp</t>
  </si>
  <si>
    <t>ACCIONES PREFERENTES CON (F=10%)</t>
  </si>
  <si>
    <t>INTERVALO &lt; mas de  $50000&gt;</t>
  </si>
  <si>
    <t>INTERVALO &lt; $0 - $20000&gt;</t>
  </si>
  <si>
    <t>Kd (1-T)</t>
  </si>
  <si>
    <t>DEUDA CUANDO (Kd=12%)</t>
  </si>
  <si>
    <t>DEUDA CUANDO (Kd=14%)</t>
  </si>
  <si>
    <t>DEUDA CUANDO (Kd=16%)</t>
  </si>
  <si>
    <t>INTERVALO &lt; $20001 - $40000 &gt;</t>
  </si>
  <si>
    <t>INTERVALO &lt; mas de $40000&gt;</t>
  </si>
  <si>
    <t>CALCULOS DEL WACC</t>
  </si>
  <si>
    <t>INTERVALO &lt; $40001 - $50000 &gt;</t>
  </si>
  <si>
    <t>INTERVALO &lt; $50001 - $60000 &gt;</t>
  </si>
  <si>
    <t>c) calculo del WACC</t>
  </si>
  <si>
    <t>INTERVALO &lt; mas de $60000 &gt;</t>
  </si>
  <si>
    <t>WACC 3</t>
  </si>
  <si>
    <t>WACC 1</t>
  </si>
  <si>
    <t>WACC 2</t>
  </si>
  <si>
    <t>WACC 4</t>
  </si>
  <si>
    <t>WACC 5</t>
  </si>
  <si>
    <t>WACC</t>
  </si>
  <si>
    <t>INTERVALOS</t>
  </si>
  <si>
    <t>INTERVALO INICAL</t>
  </si>
  <si>
    <t>INTERVALO FINAL</t>
  </si>
  <si>
    <t>D1=D0*(1+g)</t>
  </si>
  <si>
    <t>dividendo que se pagara a final del año 1</t>
  </si>
  <si>
    <t>tasa de rendimeinto para E</t>
  </si>
  <si>
    <t xml:space="preserve">datos de la empresa, </t>
  </si>
  <si>
    <t>Se empieza con TIR mayor, Inversión acumulativa</t>
  </si>
  <si>
    <t>cambiar el  nombre de la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</si>
</sst>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%"/>
    <numFmt numFmtId="165" formatCode="[$$-540A]#,##0.00"/>
    <numFmt numFmtId="166" formatCode="0.0000"/>
    <numFmt numFmtId="167" formatCode="0.000"/>
    <numFmt numFmtId="168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7CE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4" borderId="0" applyNumberFormat="0" applyBorder="0" applyAlignment="0" applyProtection="0"/>
  </cellStyleXfs>
  <cellXfs count="5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9" fontId="0" fillId="0" borderId="1" xfId="1" applyFont="1" applyBorder="1"/>
    <xf numFmtId="165" fontId="0" fillId="0" borderId="1" xfId="0" applyNumberFormat="1" applyBorder="1"/>
    <xf numFmtId="9" fontId="0" fillId="0" borderId="0" xfId="1" applyFont="1"/>
    <xf numFmtId="9" fontId="0" fillId="2" borderId="0" xfId="0" applyNumberFormat="1" applyFill="1"/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9" fontId="0" fillId="0" borderId="1" xfId="1" applyFont="1" applyBorder="1" applyAlignment="1">
      <alignment wrapText="1"/>
    </xf>
    <xf numFmtId="0" fontId="0" fillId="0" borderId="0" xfId="0" applyFill="1"/>
    <xf numFmtId="165" fontId="0" fillId="0" borderId="1" xfId="0" applyNumberFormat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0" fillId="2" borderId="0" xfId="0" applyFill="1" applyAlignment="1">
      <alignment wrapText="1"/>
    </xf>
    <xf numFmtId="168" fontId="0" fillId="0" borderId="1" xfId="0" applyNumberForma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66" fontId="0" fillId="2" borderId="0" xfId="0" applyNumberFormat="1" applyFill="1" applyAlignment="1">
      <alignment horizontal="center" vertical="center"/>
    </xf>
    <xf numFmtId="167" fontId="0" fillId="2" borderId="0" xfId="0" applyNumberFormat="1" applyFill="1" applyAlignment="1">
      <alignment horizontal="center" vertical="center"/>
    </xf>
    <xf numFmtId="0" fontId="0" fillId="0" borderId="0" xfId="0" applyFill="1" applyBorder="1" applyAlignment="1">
      <alignment vertical="center" wrapText="1"/>
    </xf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10" fontId="0" fillId="3" borderId="0" xfId="1" applyNumberFormat="1" applyFont="1" applyFill="1" applyAlignment="1">
      <alignment horizontal="center"/>
    </xf>
    <xf numFmtId="0" fontId="2" fillId="4" borderId="1" xfId="2" applyBorder="1" applyAlignment="1">
      <alignment horizontal="center" vertical="center"/>
    </xf>
    <xf numFmtId="0" fontId="2" fillId="4" borderId="1" xfId="2" applyBorder="1" applyAlignment="1">
      <alignment horizontal="center" vertical="center" wrapText="1"/>
    </xf>
    <xf numFmtId="165" fontId="0" fillId="0" borderId="1" xfId="0" applyNumberFormat="1" applyFill="1" applyBorder="1" applyAlignment="1">
      <alignment horizontal="center"/>
    </xf>
    <xf numFmtId="164" fontId="0" fillId="0" borderId="1" xfId="0" applyNumberFormat="1" applyBorder="1"/>
    <xf numFmtId="165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/>
    </xf>
    <xf numFmtId="165" fontId="0" fillId="0" borderId="0" xfId="0" applyNumberFormat="1" applyBorder="1"/>
    <xf numFmtId="165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2" fontId="0" fillId="0" borderId="0" xfId="1" applyNumberFormat="1" applyFont="1" applyBorder="1" applyAlignment="1">
      <alignment horizontal="center" vertical="center"/>
    </xf>
    <xf numFmtId="164" fontId="0" fillId="0" borderId="0" xfId="0" applyNumberFormat="1" applyBorder="1"/>
    <xf numFmtId="0" fontId="0" fillId="0" borderId="0" xfId="0" applyBorder="1" applyAlignment="1">
      <alignment horizontal="center" vertical="center" wrapText="1"/>
    </xf>
    <xf numFmtId="2" fontId="0" fillId="0" borderId="0" xfId="1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9" fontId="0" fillId="0" borderId="0" xfId="0" applyNumberFormat="1"/>
    <xf numFmtId="165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</cellXfs>
  <cellStyles count="3">
    <cellStyle name="Incorrecto" xfId="2" builtinId="27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COSTO CAPITAL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12876159230096237"/>
          <c:y val="0.18452736318407961"/>
          <c:w val="0.79130096237970249"/>
          <c:h val="0.72493399146002269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Hoja1!$E$77:$E$86</c:f>
              <c:numCache>
                <c:formatCode>[$$-540A]#,##0.00</c:formatCode>
                <c:ptCount val="10"/>
                <c:pt idx="0">
                  <c:v>0</c:v>
                </c:pt>
                <c:pt idx="1">
                  <c:v>20000</c:v>
                </c:pt>
                <c:pt idx="2" formatCode="General">
                  <c:v>20000</c:v>
                </c:pt>
                <c:pt idx="3" formatCode="General">
                  <c:v>40000</c:v>
                </c:pt>
                <c:pt idx="4" formatCode="General">
                  <c:v>40000</c:v>
                </c:pt>
                <c:pt idx="5" formatCode="General">
                  <c:v>50000</c:v>
                </c:pt>
                <c:pt idx="6" formatCode="General">
                  <c:v>50000</c:v>
                </c:pt>
                <c:pt idx="7" formatCode="General">
                  <c:v>60000</c:v>
                </c:pt>
                <c:pt idx="8" formatCode="General">
                  <c:v>60000</c:v>
                </c:pt>
                <c:pt idx="9" formatCode="General">
                  <c:v>100000</c:v>
                </c:pt>
              </c:numCache>
            </c:numRef>
          </c:xVal>
          <c:yVal>
            <c:numRef>
              <c:f>Hoja1!$F$77:$F$86</c:f>
              <c:numCache>
                <c:formatCode>0.0%</c:formatCode>
                <c:ptCount val="10"/>
                <c:pt idx="0">
                  <c:v>0.12860842105263157</c:v>
                </c:pt>
                <c:pt idx="1">
                  <c:v>0.12860842105263157</c:v>
                </c:pt>
                <c:pt idx="2">
                  <c:v>0.13160842105263157</c:v>
                </c:pt>
                <c:pt idx="3">
                  <c:v>0.13160842105263157</c:v>
                </c:pt>
                <c:pt idx="4">
                  <c:v>0.13896842105263157</c:v>
                </c:pt>
                <c:pt idx="5">
                  <c:v>0.13896842105263157</c:v>
                </c:pt>
                <c:pt idx="6">
                  <c:v>0.13993333333333335</c:v>
                </c:pt>
                <c:pt idx="7">
                  <c:v>0.13993333333333335</c:v>
                </c:pt>
                <c:pt idx="8">
                  <c:v>0.14538333333333334</c:v>
                </c:pt>
                <c:pt idx="9">
                  <c:v>0.14538333333333334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92-4C4D-B8BB-45367FBCE9C4}"/>
            </c:ext>
          </c:extLst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Hoja1!$E$88:$E$97</c:f>
              <c:numCache>
                <c:formatCode>[$$-540A]#,##0.00</c:formatCode>
                <c:ptCount val="10"/>
                <c:pt idx="0" formatCode="General">
                  <c:v>0</c:v>
                </c:pt>
                <c:pt idx="1">
                  <c:v>10000</c:v>
                </c:pt>
                <c:pt idx="2">
                  <c:v>10000</c:v>
                </c:pt>
                <c:pt idx="3">
                  <c:v>30000</c:v>
                </c:pt>
                <c:pt idx="4">
                  <c:v>30000</c:v>
                </c:pt>
                <c:pt idx="5">
                  <c:v>44000</c:v>
                </c:pt>
              </c:numCache>
            </c:numRef>
          </c:xVal>
          <c:yVal>
            <c:numRef>
              <c:f>Hoja1!$F$88:$F$97</c:f>
              <c:numCache>
                <c:formatCode>0.0%</c:formatCode>
                <c:ptCount val="10"/>
                <c:pt idx="0">
                  <c:v>0.18030666893028829</c:v>
                </c:pt>
                <c:pt idx="1">
                  <c:v>0.18030666893028829</c:v>
                </c:pt>
                <c:pt idx="2">
                  <c:v>0.16000296244608481</c:v>
                </c:pt>
                <c:pt idx="3">
                  <c:v>0.16000296244608481</c:v>
                </c:pt>
                <c:pt idx="4">
                  <c:v>0.14805761182257748</c:v>
                </c:pt>
                <c:pt idx="5">
                  <c:v>0.14805761182257748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D992-4C4D-B8BB-45367FBCE9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105664"/>
        <c:axId val="69106224"/>
      </c:scatterChart>
      <c:valAx>
        <c:axId val="69105664"/>
        <c:scaling>
          <c:orientation val="minMax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[$$-540A]#,##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69106224"/>
        <c:crosses val="autoZero"/>
        <c:crossBetween val="midCat"/>
      </c:valAx>
      <c:valAx>
        <c:axId val="69106224"/>
        <c:scaling>
          <c:orientation val="minMax"/>
          <c:max val="0.2"/>
          <c:min val="0.1100000000000000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69105664"/>
        <c:crossesAt val="0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676274</xdr:colOff>
      <xdr:row>76</xdr:row>
      <xdr:rowOff>4761</xdr:rowOff>
    </xdr:from>
    <xdr:to>
      <xdr:col>10</xdr:col>
      <xdr:colOff>1219200</xdr:colOff>
      <xdr:row>95</xdr:row>
      <xdr:rowOff>66675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97"/>
  <sheetViews>
    <sheetView tabSelected="1" zoomScale="80" zoomScaleNormal="80" workbookViewId="0">
      <selection activeCell="E61" sqref="E61"/>
    </sheetView>
  </sheetViews>
  <sheetFormatPr baseColWidth="10" defaultRowHeight="15" x14ac:dyDescent="0.25"/>
  <cols>
    <col min="2" max="2" width="17.5703125" customWidth="1"/>
    <col min="3" max="3" width="19.42578125" customWidth="1"/>
    <col min="5" max="5" width="14.28515625" customWidth="1"/>
    <col min="6" max="6" width="19" customWidth="1"/>
    <col min="7" max="7" width="19.28515625" customWidth="1"/>
    <col min="8" max="8" width="11.5703125" customWidth="1"/>
    <col min="9" max="9" width="20.140625" customWidth="1"/>
    <col min="10" max="10" width="21.7109375" customWidth="1"/>
    <col min="11" max="11" width="18.42578125" customWidth="1"/>
  </cols>
  <sheetData>
    <row r="2" spans="3:14" ht="30" x14ac:dyDescent="0.25">
      <c r="D2" s="4" t="s">
        <v>0</v>
      </c>
      <c r="E2" s="5" t="s">
        <v>1</v>
      </c>
      <c r="F2" s="5" t="s">
        <v>2</v>
      </c>
      <c r="G2" s="5" t="s">
        <v>3</v>
      </c>
      <c r="H2" s="4" t="s">
        <v>4</v>
      </c>
      <c r="J2" s="11" t="s">
        <v>13</v>
      </c>
      <c r="N2" t="s">
        <v>88</v>
      </c>
    </row>
    <row r="3" spans="3:14" x14ac:dyDescent="0.25">
      <c r="D3" s="12" t="s">
        <v>5</v>
      </c>
      <c r="E3" s="8">
        <v>15000</v>
      </c>
      <c r="F3" s="17">
        <v>3200</v>
      </c>
      <c r="G3" s="4">
        <v>7</v>
      </c>
      <c r="H3" s="18">
        <f>RATE(G3,F3,-E3)</f>
        <v>0.11162887919463922</v>
      </c>
      <c r="J3" t="s">
        <v>10</v>
      </c>
      <c r="K3" s="9">
        <v>0.25</v>
      </c>
      <c r="N3" t="s">
        <v>86</v>
      </c>
    </row>
    <row r="4" spans="3:14" x14ac:dyDescent="0.25">
      <c r="D4" s="12" t="s">
        <v>6</v>
      </c>
      <c r="E4" s="8">
        <v>10000</v>
      </c>
      <c r="F4" s="17">
        <v>3200</v>
      </c>
      <c r="G4" s="4">
        <v>5</v>
      </c>
      <c r="H4" s="18">
        <f>RATE(G4,F4,-E4)</f>
        <v>0.18030666893028829</v>
      </c>
      <c r="J4" t="s">
        <v>11</v>
      </c>
      <c r="K4" s="9">
        <v>0.15</v>
      </c>
    </row>
    <row r="5" spans="3:14" x14ac:dyDescent="0.25">
      <c r="D5" s="12" t="s">
        <v>7</v>
      </c>
      <c r="E5" s="8">
        <v>14000</v>
      </c>
      <c r="F5" s="17">
        <v>3100</v>
      </c>
      <c r="G5" s="4">
        <v>8</v>
      </c>
      <c r="H5" s="18">
        <f>RATE(G5,F5,-E5)</f>
        <v>0.14805761182257748</v>
      </c>
      <c r="J5" t="s">
        <v>12</v>
      </c>
      <c r="K5" s="9">
        <v>0.6</v>
      </c>
    </row>
    <row r="6" spans="3:14" x14ac:dyDescent="0.25">
      <c r="D6" s="12" t="s">
        <v>8</v>
      </c>
      <c r="E6" s="8">
        <v>30000</v>
      </c>
      <c r="F6" s="17">
        <v>5200</v>
      </c>
      <c r="G6" s="4">
        <v>10</v>
      </c>
      <c r="H6" s="18">
        <f>RATE(G6,F6,-E6)</f>
        <v>0.11493891162263588</v>
      </c>
      <c r="K6" s="10">
        <f>SUM(K3:K5)</f>
        <v>1</v>
      </c>
    </row>
    <row r="7" spans="3:14" x14ac:dyDescent="0.25">
      <c r="D7" s="12" t="s">
        <v>9</v>
      </c>
      <c r="E7" s="8">
        <v>20000</v>
      </c>
      <c r="F7" s="17">
        <v>5427.84</v>
      </c>
      <c r="G7" s="4">
        <v>6</v>
      </c>
      <c r="H7" s="18">
        <f>RATE(G7,F7,-E7)</f>
        <v>0.16000296244608481</v>
      </c>
    </row>
    <row r="10" spans="3:14" x14ac:dyDescent="0.25">
      <c r="N10" t="s">
        <v>87</v>
      </c>
    </row>
    <row r="11" spans="3:14" x14ac:dyDescent="0.25">
      <c r="C11" s="13" t="s">
        <v>14</v>
      </c>
      <c r="D11" s="8">
        <v>34285.72</v>
      </c>
    </row>
    <row r="12" spans="3:14" ht="30" x14ac:dyDescent="0.25">
      <c r="C12" s="14" t="s">
        <v>15</v>
      </c>
      <c r="D12" s="7">
        <v>0.3</v>
      </c>
      <c r="F12" s="20" t="s">
        <v>21</v>
      </c>
      <c r="G12" s="1"/>
      <c r="I12" s="20" t="s">
        <v>23</v>
      </c>
    </row>
    <row r="13" spans="3:14" x14ac:dyDescent="0.25">
      <c r="C13" s="13" t="s">
        <v>16</v>
      </c>
      <c r="D13" s="7">
        <v>0.4</v>
      </c>
      <c r="F13" s="16" t="s">
        <v>22</v>
      </c>
      <c r="G13" s="16">
        <f>D11*(1-D12)</f>
        <v>24000.004000000001</v>
      </c>
    </row>
    <row r="14" spans="3:14" ht="35.25" customHeight="1" x14ac:dyDescent="0.25">
      <c r="C14" s="14" t="s">
        <v>17</v>
      </c>
      <c r="D14" s="15">
        <v>0.09</v>
      </c>
      <c r="E14" s="1"/>
      <c r="I14" s="4" t="s">
        <v>24</v>
      </c>
      <c r="J14" s="5" t="s">
        <v>25</v>
      </c>
      <c r="K14" s="5" t="s">
        <v>26</v>
      </c>
    </row>
    <row r="15" spans="3:14" x14ac:dyDescent="0.25">
      <c r="C15" s="6" t="s">
        <v>19</v>
      </c>
      <c r="D15" s="8">
        <v>3.6</v>
      </c>
      <c r="I15" s="13" t="s">
        <v>22</v>
      </c>
      <c r="J15" s="21">
        <f>G13/K5</f>
        <v>40000.006666666668</v>
      </c>
      <c r="K15" s="12">
        <v>2</v>
      </c>
    </row>
    <row r="16" spans="3:14" ht="30" x14ac:dyDescent="0.25">
      <c r="C16" s="6" t="s">
        <v>18</v>
      </c>
      <c r="D16" s="8">
        <v>60</v>
      </c>
      <c r="I16" s="14" t="s">
        <v>27</v>
      </c>
      <c r="J16" s="21">
        <f>(G13+D21)/K5</f>
        <v>60000.006666666668</v>
      </c>
      <c r="K16" s="12">
        <v>4</v>
      </c>
    </row>
    <row r="17" spans="2:15" ht="38.25" customHeight="1" x14ac:dyDescent="0.25">
      <c r="C17" s="37" t="s">
        <v>84</v>
      </c>
      <c r="D17">
        <f>D15*(1+D14)</f>
        <v>3.9240000000000004</v>
      </c>
      <c r="I17" s="14" t="s">
        <v>28</v>
      </c>
      <c r="J17" s="21">
        <f>D27/K4</f>
        <v>50000</v>
      </c>
      <c r="K17" s="12">
        <v>3</v>
      </c>
      <c r="O17" s="48">
        <f>RATE(7,2191.2,-10000,0)</f>
        <v>0.12000325857196904</v>
      </c>
    </row>
    <row r="18" spans="2:15" x14ac:dyDescent="0.25">
      <c r="C18" t="s">
        <v>31</v>
      </c>
      <c r="I18" s="13" t="s">
        <v>29</v>
      </c>
      <c r="J18" s="21">
        <f>G24/K3</f>
        <v>20000</v>
      </c>
      <c r="K18" s="12">
        <v>1</v>
      </c>
    </row>
    <row r="19" spans="2:15" x14ac:dyDescent="0.25">
      <c r="C19" s="6"/>
      <c r="D19" s="6" t="s">
        <v>35</v>
      </c>
      <c r="E19" s="6" t="s">
        <v>32</v>
      </c>
      <c r="I19" s="13" t="s">
        <v>30</v>
      </c>
      <c r="J19" s="21">
        <f>(G24+G24)/K3</f>
        <v>40000</v>
      </c>
      <c r="K19" s="12">
        <v>2</v>
      </c>
    </row>
    <row r="20" spans="2:15" x14ac:dyDescent="0.25">
      <c r="C20" s="6" t="s">
        <v>33</v>
      </c>
      <c r="D20" s="8">
        <v>12000</v>
      </c>
      <c r="E20" s="7">
        <v>0.1</v>
      </c>
    </row>
    <row r="21" spans="2:15" x14ac:dyDescent="0.25">
      <c r="C21" s="6" t="s">
        <v>34</v>
      </c>
      <c r="D21" s="8">
        <v>12000</v>
      </c>
      <c r="E21" s="7">
        <v>0.2</v>
      </c>
    </row>
    <row r="23" spans="2:15" x14ac:dyDescent="0.25">
      <c r="C23" t="s">
        <v>36</v>
      </c>
      <c r="F23" t="s">
        <v>44</v>
      </c>
    </row>
    <row r="24" spans="2:15" x14ac:dyDescent="0.25">
      <c r="C24" s="4" t="s">
        <v>37</v>
      </c>
      <c r="D24" s="17">
        <v>11</v>
      </c>
      <c r="E24" s="3"/>
      <c r="F24" s="4" t="s">
        <v>45</v>
      </c>
      <c r="G24" s="4">
        <v>5000</v>
      </c>
      <c r="H24" s="3"/>
    </row>
    <row r="25" spans="2:15" x14ac:dyDescent="0.25">
      <c r="C25" s="4" t="s">
        <v>38</v>
      </c>
      <c r="D25" s="17">
        <v>100</v>
      </c>
      <c r="E25" s="3"/>
      <c r="F25" s="4" t="s">
        <v>46</v>
      </c>
      <c r="G25" s="19">
        <v>0.12</v>
      </c>
      <c r="H25" s="3"/>
    </row>
    <row r="26" spans="2:15" ht="45" x14ac:dyDescent="0.25">
      <c r="C26" s="4" t="s">
        <v>39</v>
      </c>
      <c r="D26" s="17">
        <v>5</v>
      </c>
      <c r="E26" s="19">
        <v>0.05</v>
      </c>
      <c r="F26" s="5" t="s">
        <v>47</v>
      </c>
      <c r="G26" s="19">
        <v>0.14000000000000001</v>
      </c>
      <c r="H26" s="3"/>
    </row>
    <row r="27" spans="2:15" ht="30" x14ac:dyDescent="0.25">
      <c r="C27" s="5" t="s">
        <v>40</v>
      </c>
      <c r="D27" s="17">
        <v>7500</v>
      </c>
      <c r="E27" s="3"/>
      <c r="F27" s="5" t="s">
        <v>48</v>
      </c>
      <c r="G27" s="19">
        <v>0.16</v>
      </c>
      <c r="H27" s="3"/>
    </row>
    <row r="28" spans="2:15" ht="30" x14ac:dyDescent="0.25">
      <c r="C28" s="5" t="s">
        <v>41</v>
      </c>
      <c r="D28" s="17">
        <v>10</v>
      </c>
      <c r="E28" s="3"/>
      <c r="F28" s="3"/>
      <c r="G28" s="3"/>
      <c r="H28" s="3"/>
    </row>
    <row r="29" spans="2:15" ht="45" x14ac:dyDescent="0.25">
      <c r="C29" s="5" t="s">
        <v>42</v>
      </c>
      <c r="D29" s="19">
        <v>0.1</v>
      </c>
      <c r="E29" s="3"/>
      <c r="F29" s="3"/>
      <c r="G29" s="3"/>
      <c r="H29" s="3"/>
      <c r="K29">
        <f>3.6*1.09</f>
        <v>3.9240000000000004</v>
      </c>
    </row>
    <row r="30" spans="2:15" ht="45" x14ac:dyDescent="0.25">
      <c r="C30" s="5" t="s">
        <v>43</v>
      </c>
      <c r="D30" s="17">
        <v>7500</v>
      </c>
      <c r="E30" s="3"/>
      <c r="F30" s="3"/>
      <c r="G30" s="3"/>
      <c r="H30" s="3"/>
    </row>
    <row r="32" spans="2:15" x14ac:dyDescent="0.25">
      <c r="B32" t="s">
        <v>49</v>
      </c>
      <c r="C32" s="2"/>
      <c r="D32" s="2"/>
      <c r="E32" s="2"/>
      <c r="F32" s="2"/>
    </row>
    <row r="33" spans="3:11" ht="30" x14ac:dyDescent="0.25">
      <c r="C33" s="26" t="s">
        <v>20</v>
      </c>
      <c r="D33" s="2" t="s">
        <v>50</v>
      </c>
      <c r="E33" s="2"/>
      <c r="F33" s="2"/>
      <c r="G33" s="2" t="s">
        <v>64</v>
      </c>
      <c r="H33" s="2"/>
      <c r="I33" s="2" t="s">
        <v>62</v>
      </c>
      <c r="J33" s="2"/>
    </row>
    <row r="34" spans="3:11" x14ac:dyDescent="0.25">
      <c r="C34" s="2"/>
      <c r="D34" s="2"/>
      <c r="E34" s="2"/>
      <c r="F34" s="2"/>
    </row>
    <row r="35" spans="3:11" x14ac:dyDescent="0.25">
      <c r="C35" s="2"/>
      <c r="D35" s="22" t="s">
        <v>51</v>
      </c>
      <c r="E35" s="23">
        <f>(D15*(1+D14))/D16+D14</f>
        <v>0.15539999999999998</v>
      </c>
      <c r="F35" s="2"/>
      <c r="H35" s="27" t="s">
        <v>63</v>
      </c>
      <c r="I35" s="28">
        <f>G25*K5</f>
        <v>7.1999999999999995E-2</v>
      </c>
    </row>
    <row r="36" spans="3:11" x14ac:dyDescent="0.25">
      <c r="C36" s="2" t="s">
        <v>52</v>
      </c>
      <c r="D36" s="2"/>
      <c r="E36" s="2" t="s">
        <v>53</v>
      </c>
      <c r="F36" s="2"/>
    </row>
    <row r="37" spans="3:11" x14ac:dyDescent="0.25">
      <c r="C37" s="2"/>
      <c r="D37" s="2"/>
      <c r="E37" s="2"/>
      <c r="F37" s="2"/>
      <c r="G37" s="2" t="s">
        <v>65</v>
      </c>
      <c r="H37" s="2"/>
      <c r="I37" s="2" t="s">
        <v>67</v>
      </c>
      <c r="J37" s="2"/>
      <c r="K37" t="s">
        <v>83</v>
      </c>
    </row>
    <row r="38" spans="3:11" x14ac:dyDescent="0.25">
      <c r="C38" s="2"/>
      <c r="D38" s="22" t="s">
        <v>54</v>
      </c>
      <c r="E38" s="24">
        <f>(D17/(D16*(1-E20)))+D14</f>
        <v>0.16266666666666668</v>
      </c>
      <c r="F38" s="2"/>
    </row>
    <row r="39" spans="3:11" x14ac:dyDescent="0.25">
      <c r="C39" s="2" t="s">
        <v>55</v>
      </c>
      <c r="D39" s="2"/>
      <c r="E39" s="2" t="s">
        <v>56</v>
      </c>
      <c r="F39" s="2"/>
      <c r="H39" s="27" t="s">
        <v>63</v>
      </c>
      <c r="I39" s="28">
        <f>G26*K5</f>
        <v>8.4000000000000005E-2</v>
      </c>
    </row>
    <row r="40" spans="3:11" x14ac:dyDescent="0.25">
      <c r="C40" s="2"/>
      <c r="D40" s="2"/>
      <c r="E40" s="2"/>
      <c r="F40" s="2"/>
    </row>
    <row r="41" spans="3:11" x14ac:dyDescent="0.25">
      <c r="C41" s="2"/>
      <c r="D41" s="22" t="s">
        <v>54</v>
      </c>
      <c r="E41" s="24">
        <f>D17/(D16*(1-E21))+D14</f>
        <v>0.17175000000000001</v>
      </c>
      <c r="F41" s="2"/>
      <c r="G41" s="2" t="s">
        <v>66</v>
      </c>
      <c r="H41" s="2"/>
      <c r="I41" s="2" t="s">
        <v>68</v>
      </c>
      <c r="J41" s="2"/>
    </row>
    <row r="42" spans="3:11" x14ac:dyDescent="0.25">
      <c r="C42" s="2"/>
      <c r="D42" s="2"/>
      <c r="E42" s="2"/>
      <c r="F42" s="2"/>
    </row>
    <row r="43" spans="3:11" x14ac:dyDescent="0.25">
      <c r="C43" s="2" t="s">
        <v>57</v>
      </c>
      <c r="D43" s="2"/>
      <c r="E43" s="2" t="s">
        <v>58</v>
      </c>
      <c r="F43" s="2"/>
      <c r="H43" s="27" t="s">
        <v>63</v>
      </c>
      <c r="I43" s="28">
        <f>G27*K5</f>
        <v>9.6000000000000002E-2</v>
      </c>
    </row>
    <row r="44" spans="3:11" x14ac:dyDescent="0.25">
      <c r="C44" s="2"/>
      <c r="D44" s="2"/>
      <c r="E44" s="2"/>
      <c r="F44" s="2"/>
    </row>
    <row r="45" spans="3:11" x14ac:dyDescent="0.25">
      <c r="C45" s="2"/>
      <c r="D45" s="22" t="s">
        <v>59</v>
      </c>
      <c r="E45" s="24">
        <f>D24/(D25*(1-E26))</f>
        <v>0.11578947368421053</v>
      </c>
      <c r="F45" s="2"/>
    </row>
    <row r="46" spans="3:11" x14ac:dyDescent="0.25">
      <c r="C46" s="2"/>
      <c r="D46" s="2"/>
      <c r="E46" s="2"/>
      <c r="F46" s="2"/>
    </row>
    <row r="47" spans="3:11" x14ac:dyDescent="0.25">
      <c r="C47" s="2" t="s">
        <v>60</v>
      </c>
      <c r="D47" s="2"/>
      <c r="E47" s="2" t="s">
        <v>61</v>
      </c>
      <c r="F47" s="2"/>
    </row>
    <row r="48" spans="3:11" x14ac:dyDescent="0.25">
      <c r="C48" s="2"/>
      <c r="D48" s="2"/>
      <c r="E48" s="2"/>
      <c r="F48" s="2"/>
    </row>
    <row r="49" spans="2:9" x14ac:dyDescent="0.25">
      <c r="C49" s="2"/>
      <c r="D49" s="22" t="s">
        <v>59</v>
      </c>
      <c r="E49" s="25">
        <f>D24/(D25*(1-D29))</f>
        <v>0.12222222222222222</v>
      </c>
      <c r="F49" s="2"/>
    </row>
    <row r="50" spans="2:9" x14ac:dyDescent="0.25">
      <c r="C50" s="2"/>
      <c r="D50" s="2"/>
      <c r="E50" s="2"/>
      <c r="F50" s="2"/>
    </row>
    <row r="51" spans="2:9" x14ac:dyDescent="0.25">
      <c r="B51" t="s">
        <v>72</v>
      </c>
      <c r="C51" s="2"/>
      <c r="D51" s="2"/>
      <c r="E51" s="2"/>
      <c r="F51" s="2"/>
    </row>
    <row r="52" spans="2:9" x14ac:dyDescent="0.25">
      <c r="C52" s="2"/>
      <c r="D52" s="2"/>
      <c r="E52" s="2"/>
      <c r="F52" s="2"/>
    </row>
    <row r="53" spans="2:9" x14ac:dyDescent="0.25">
      <c r="C53" t="s">
        <v>69</v>
      </c>
      <c r="D53" s="2" t="s">
        <v>62</v>
      </c>
      <c r="G53" t="s">
        <v>69</v>
      </c>
      <c r="H53" s="2" t="s">
        <v>71</v>
      </c>
    </row>
    <row r="55" spans="2:9" x14ac:dyDescent="0.25">
      <c r="D55" s="29" t="s">
        <v>75</v>
      </c>
      <c r="E55" s="30">
        <f>K3*I35+E45*K4+E35*K5</f>
        <v>0.12860842105263157</v>
      </c>
      <c r="H55" s="29" t="s">
        <v>77</v>
      </c>
      <c r="I55" s="30">
        <f>$K$3*I43+$K$4*E49+$K$5*E38</f>
        <v>0.13993333333333335</v>
      </c>
    </row>
    <row r="57" spans="2:9" x14ac:dyDescent="0.25">
      <c r="G57" t="s">
        <v>69</v>
      </c>
      <c r="H57" s="2" t="s">
        <v>73</v>
      </c>
    </row>
    <row r="58" spans="2:9" x14ac:dyDescent="0.25">
      <c r="C58" t="s">
        <v>69</v>
      </c>
      <c r="D58" s="2" t="s">
        <v>67</v>
      </c>
    </row>
    <row r="59" spans="2:9" x14ac:dyDescent="0.25">
      <c r="H59" s="29" t="s">
        <v>78</v>
      </c>
      <c r="I59" s="30">
        <f>$K$3*I43+$K$4*E49+$K$5*E41</f>
        <v>0.14538333333333334</v>
      </c>
    </row>
    <row r="60" spans="2:9" x14ac:dyDescent="0.25">
      <c r="D60" s="29" t="s">
        <v>76</v>
      </c>
      <c r="E60" s="30">
        <f>$K$3*I39+$K$4*E45+$K$5*E35</f>
        <v>0.13160842105263157</v>
      </c>
    </row>
    <row r="62" spans="2:9" x14ac:dyDescent="0.25">
      <c r="C62" t="s">
        <v>69</v>
      </c>
      <c r="D62" s="2" t="s">
        <v>70</v>
      </c>
    </row>
    <row r="64" spans="2:9" x14ac:dyDescent="0.25">
      <c r="D64" s="29" t="s">
        <v>74</v>
      </c>
      <c r="E64" s="30">
        <f>$K$3*I43+$K$4*E45+$K$5*E38</f>
        <v>0.13896842105263157</v>
      </c>
    </row>
    <row r="68" spans="2:17" ht="30" x14ac:dyDescent="0.25">
      <c r="B68" s="31" t="s">
        <v>81</v>
      </c>
      <c r="C68" s="31" t="s">
        <v>82</v>
      </c>
      <c r="D68" s="31" t="s">
        <v>0</v>
      </c>
      <c r="E68" s="32" t="s">
        <v>1</v>
      </c>
      <c r="F68" s="32" t="s">
        <v>2</v>
      </c>
      <c r="G68" s="32" t="s">
        <v>3</v>
      </c>
      <c r="H68" s="31" t="s">
        <v>4</v>
      </c>
      <c r="I68" s="32" t="s">
        <v>79</v>
      </c>
      <c r="L68" s="12" t="s">
        <v>5</v>
      </c>
      <c r="M68" s="8">
        <v>15000</v>
      </c>
      <c r="N68" s="17">
        <v>3500</v>
      </c>
      <c r="O68" s="46">
        <v>7</v>
      </c>
      <c r="P68" s="18">
        <f>RATE(O68,N68,-M68)</f>
        <v>0.14019780575056717</v>
      </c>
      <c r="Q68" s="47">
        <v>4</v>
      </c>
    </row>
    <row r="69" spans="2:17" x14ac:dyDescent="0.25">
      <c r="B69" s="12">
        <v>0</v>
      </c>
      <c r="C69" s="12">
        <v>20000</v>
      </c>
      <c r="D69" s="12" t="s">
        <v>5</v>
      </c>
      <c r="E69" s="8">
        <f>E3</f>
        <v>15000</v>
      </c>
      <c r="F69" s="17">
        <f>F3</f>
        <v>3200</v>
      </c>
      <c r="G69" s="4">
        <v>7</v>
      </c>
      <c r="H69" s="18">
        <f>H3</f>
        <v>0.11162887919463922</v>
      </c>
      <c r="I69" s="34">
        <f>E55</f>
        <v>0.12860842105263157</v>
      </c>
      <c r="J69" s="47">
        <v>4</v>
      </c>
      <c r="L69" s="12" t="s">
        <v>6</v>
      </c>
      <c r="M69" s="8">
        <v>10000</v>
      </c>
      <c r="N69" s="17">
        <v>3200</v>
      </c>
      <c r="O69" s="46">
        <v>5</v>
      </c>
      <c r="P69" s="18">
        <f>RATE(O69,N69,-M69)</f>
        <v>0.18030666893028829</v>
      </c>
      <c r="Q69" s="47">
        <v>1</v>
      </c>
    </row>
    <row r="70" spans="2:17" x14ac:dyDescent="0.25">
      <c r="B70" s="12">
        <v>20001</v>
      </c>
      <c r="C70" s="12">
        <v>40000</v>
      </c>
      <c r="D70" s="12" t="s">
        <v>6</v>
      </c>
      <c r="E70" s="8">
        <f t="shared" ref="E70:F73" si="0">E4</f>
        <v>10000</v>
      </c>
      <c r="F70" s="17">
        <f t="shared" si="0"/>
        <v>3200</v>
      </c>
      <c r="G70" s="4">
        <v>5</v>
      </c>
      <c r="H70" s="18">
        <f t="shared" ref="H70:H73" si="1">H4</f>
        <v>0.18030666893028829</v>
      </c>
      <c r="I70" s="34">
        <f>E60</f>
        <v>0.13160842105263157</v>
      </c>
      <c r="J70" s="47">
        <v>1</v>
      </c>
      <c r="L70" s="12" t="s">
        <v>7</v>
      </c>
      <c r="M70" s="8">
        <v>14000</v>
      </c>
      <c r="N70" s="17">
        <v>3100</v>
      </c>
      <c r="O70" s="46">
        <v>8</v>
      </c>
      <c r="P70" s="18">
        <f>RATE(O70,N70,-M70)</f>
        <v>0.14805761182257748</v>
      </c>
      <c r="Q70" s="47">
        <v>3</v>
      </c>
    </row>
    <row r="71" spans="2:17" x14ac:dyDescent="0.25">
      <c r="B71" s="12">
        <v>40001</v>
      </c>
      <c r="C71" s="12">
        <v>50000</v>
      </c>
      <c r="D71" s="12" t="s">
        <v>7</v>
      </c>
      <c r="E71" s="8">
        <f t="shared" si="0"/>
        <v>14000</v>
      </c>
      <c r="F71" s="17">
        <f t="shared" si="0"/>
        <v>3100</v>
      </c>
      <c r="G71" s="4">
        <v>8</v>
      </c>
      <c r="H71" s="18">
        <f t="shared" si="1"/>
        <v>0.14805761182257748</v>
      </c>
      <c r="I71" s="34">
        <f>E64</f>
        <v>0.13896842105263157</v>
      </c>
      <c r="J71" s="47">
        <v>2</v>
      </c>
      <c r="L71" s="12" t="s">
        <v>8</v>
      </c>
      <c r="M71" s="8">
        <v>30000</v>
      </c>
      <c r="N71" s="17">
        <v>5200</v>
      </c>
      <c r="O71" s="46">
        <v>10</v>
      </c>
      <c r="P71" s="18">
        <f>RATE(O71,N71,-M71)</f>
        <v>0.11493891162263588</v>
      </c>
      <c r="Q71" s="47">
        <v>5</v>
      </c>
    </row>
    <row r="72" spans="2:17" x14ac:dyDescent="0.25">
      <c r="B72" s="12">
        <v>50001</v>
      </c>
      <c r="C72" s="12">
        <v>60000</v>
      </c>
      <c r="D72" s="12" t="s">
        <v>8</v>
      </c>
      <c r="E72" s="8">
        <f t="shared" si="0"/>
        <v>30000</v>
      </c>
      <c r="F72" s="17">
        <f t="shared" si="0"/>
        <v>5200</v>
      </c>
      <c r="G72" s="4">
        <v>10</v>
      </c>
      <c r="H72" s="18">
        <f t="shared" si="1"/>
        <v>0.11493891162263588</v>
      </c>
      <c r="I72" s="34">
        <f>I55</f>
        <v>0.13993333333333335</v>
      </c>
      <c r="J72" s="47">
        <v>3</v>
      </c>
      <c r="L72" s="12" t="s">
        <v>9</v>
      </c>
      <c r="M72" s="8">
        <v>20000</v>
      </c>
      <c r="N72" s="17">
        <v>5427.84</v>
      </c>
      <c r="O72" s="46">
        <v>6</v>
      </c>
      <c r="P72" s="18">
        <f>RATE(O72,N72,-M72)</f>
        <v>0.16000296244608481</v>
      </c>
      <c r="Q72" s="47">
        <v>2</v>
      </c>
    </row>
    <row r="73" spans="2:17" x14ac:dyDescent="0.25">
      <c r="B73" s="12">
        <v>60001</v>
      </c>
      <c r="C73" s="12">
        <v>100000</v>
      </c>
      <c r="D73" s="12" t="s">
        <v>9</v>
      </c>
      <c r="E73" s="8">
        <f t="shared" si="0"/>
        <v>20000</v>
      </c>
      <c r="F73" s="17">
        <f t="shared" si="0"/>
        <v>5427.84</v>
      </c>
      <c r="G73" s="4">
        <v>6</v>
      </c>
      <c r="H73" s="18">
        <f t="shared" si="1"/>
        <v>0.16000296244608481</v>
      </c>
      <c r="I73" s="34">
        <f>I59</f>
        <v>0.14538333333333334</v>
      </c>
      <c r="J73" s="47">
        <v>5</v>
      </c>
    </row>
    <row r="74" spans="2:17" x14ac:dyDescent="0.25">
      <c r="B74" s="38"/>
      <c r="C74" s="38"/>
      <c r="D74" s="38"/>
      <c r="E74" s="39"/>
      <c r="F74" s="40"/>
      <c r="G74" s="41"/>
      <c r="H74" s="42"/>
      <c r="I74" s="43"/>
    </row>
    <row r="75" spans="2:17" ht="45" x14ac:dyDescent="0.25">
      <c r="B75" s="44" t="s">
        <v>85</v>
      </c>
      <c r="C75" s="45">
        <f>E73/F73</f>
        <v>3.6847069920999882</v>
      </c>
      <c r="D75" s="38"/>
      <c r="E75" s="39"/>
      <c r="F75" s="40"/>
      <c r="G75" s="41"/>
      <c r="H75" s="42"/>
      <c r="I75" s="43"/>
    </row>
    <row r="77" spans="2:17" x14ac:dyDescent="0.25">
      <c r="D77" s="50" t="s">
        <v>80</v>
      </c>
      <c r="E77" s="33">
        <v>0</v>
      </c>
      <c r="F77" s="34">
        <f>I69</f>
        <v>0.12860842105263157</v>
      </c>
    </row>
    <row r="78" spans="2:17" x14ac:dyDescent="0.25">
      <c r="D78" s="50"/>
      <c r="E78" s="33">
        <f>C69</f>
        <v>20000</v>
      </c>
      <c r="F78" s="34">
        <f>I69</f>
        <v>0.12860842105263157</v>
      </c>
    </row>
    <row r="79" spans="2:17" x14ac:dyDescent="0.25">
      <c r="D79" s="50"/>
      <c r="E79" s="12">
        <f>C69</f>
        <v>20000</v>
      </c>
      <c r="F79" s="34">
        <f>I70</f>
        <v>0.13160842105263157</v>
      </c>
    </row>
    <row r="80" spans="2:17" x14ac:dyDescent="0.25">
      <c r="D80" s="50"/>
      <c r="E80" s="12">
        <f t="shared" ref="E80" si="2">C70</f>
        <v>40000</v>
      </c>
      <c r="F80" s="34">
        <f t="shared" ref="F80" si="3">I70</f>
        <v>0.13160842105263157</v>
      </c>
    </row>
    <row r="81" spans="2:6" x14ac:dyDescent="0.25">
      <c r="D81" s="50"/>
      <c r="E81" s="12">
        <f>C70</f>
        <v>40000</v>
      </c>
      <c r="F81" s="34">
        <f>F82</f>
        <v>0.13896842105263157</v>
      </c>
    </row>
    <row r="82" spans="2:6" x14ac:dyDescent="0.25">
      <c r="D82" s="50"/>
      <c r="E82" s="12">
        <f>C71</f>
        <v>50000</v>
      </c>
      <c r="F82" s="34">
        <f>I71</f>
        <v>0.13896842105263157</v>
      </c>
    </row>
    <row r="83" spans="2:6" x14ac:dyDescent="0.25">
      <c r="D83" s="50"/>
      <c r="E83" s="12">
        <f>C71</f>
        <v>50000</v>
      </c>
      <c r="F83" s="34">
        <f>I72</f>
        <v>0.13993333333333335</v>
      </c>
    </row>
    <row r="84" spans="2:6" x14ac:dyDescent="0.25">
      <c r="D84" s="50"/>
      <c r="E84" s="12">
        <f>C72</f>
        <v>60000</v>
      </c>
      <c r="F84" s="34">
        <f>I72</f>
        <v>0.13993333333333335</v>
      </c>
    </row>
    <row r="85" spans="2:6" x14ac:dyDescent="0.25">
      <c r="D85" s="50"/>
      <c r="E85" s="12">
        <f>C72</f>
        <v>60000</v>
      </c>
      <c r="F85" s="34">
        <f>I73</f>
        <v>0.14538333333333334</v>
      </c>
    </row>
    <row r="86" spans="2:6" x14ac:dyDescent="0.25">
      <c r="D86" s="50"/>
      <c r="E86" s="12">
        <f>C73</f>
        <v>100000</v>
      </c>
      <c r="F86" s="34">
        <f>I73</f>
        <v>0.14538333333333334</v>
      </c>
    </row>
    <row r="88" spans="2:6" x14ac:dyDescent="0.25">
      <c r="D88" s="51"/>
      <c r="E88" s="12">
        <v>0</v>
      </c>
      <c r="F88" s="36">
        <f>H70</f>
        <v>0.18030666893028829</v>
      </c>
    </row>
    <row r="89" spans="2:6" x14ac:dyDescent="0.25">
      <c r="D89" s="51"/>
      <c r="E89" s="35">
        <f>E70</f>
        <v>10000</v>
      </c>
      <c r="F89" s="36">
        <f>F88</f>
        <v>0.18030666893028829</v>
      </c>
    </row>
    <row r="90" spans="2:6" x14ac:dyDescent="0.25">
      <c r="B90" s="49"/>
      <c r="D90" s="51"/>
      <c r="E90" s="35">
        <f>E89</f>
        <v>10000</v>
      </c>
      <c r="F90" s="36">
        <f>H73</f>
        <v>0.16000296244608481</v>
      </c>
    </row>
    <row r="91" spans="2:6" x14ac:dyDescent="0.25">
      <c r="B91" s="49"/>
      <c r="D91" s="51"/>
      <c r="E91" s="35">
        <f>E90+E73</f>
        <v>30000</v>
      </c>
      <c r="F91" s="36">
        <f>F90</f>
        <v>0.16000296244608481</v>
      </c>
    </row>
    <row r="92" spans="2:6" x14ac:dyDescent="0.25">
      <c r="B92" s="49"/>
      <c r="D92" s="51"/>
      <c r="E92" s="35">
        <f>E91</f>
        <v>30000</v>
      </c>
      <c r="F92" s="36">
        <f>H71</f>
        <v>0.14805761182257748</v>
      </c>
    </row>
    <row r="93" spans="2:6" x14ac:dyDescent="0.25">
      <c r="B93" s="49"/>
      <c r="D93" s="51"/>
      <c r="E93" s="35">
        <f>E92+E71</f>
        <v>44000</v>
      </c>
      <c r="F93" s="36">
        <f>F92</f>
        <v>0.14805761182257748</v>
      </c>
    </row>
    <row r="94" spans="2:6" x14ac:dyDescent="0.25">
      <c r="B94" s="49"/>
      <c r="D94" s="51"/>
      <c r="E94" s="35"/>
      <c r="F94" s="36"/>
    </row>
    <row r="95" spans="2:6" x14ac:dyDescent="0.25">
      <c r="D95" s="52"/>
      <c r="E95" s="35"/>
      <c r="F95" s="36"/>
    </row>
    <row r="96" spans="2:6" x14ac:dyDescent="0.25">
      <c r="E96" s="35"/>
      <c r="F96" s="36"/>
    </row>
    <row r="97" spans="5:6" x14ac:dyDescent="0.25">
      <c r="E97" s="35"/>
      <c r="F97" s="36"/>
    </row>
  </sheetData>
  <mergeCells count="2">
    <mergeCell ref="D77:D86"/>
    <mergeCell ref="D88:D95"/>
  </mergeCells>
  <pageMargins left="0.7" right="0.7" top="0.75" bottom="0.75" header="0.3" footer="0.3"/>
  <pageSetup orientation="portrait" horizontalDpi="4294967292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Full name</dc:creator>
  <cp:lastModifiedBy>Luis</cp:lastModifiedBy>
  <dcterms:created xsi:type="dcterms:W3CDTF">2018-01-10T02:32:20Z</dcterms:created>
  <dcterms:modified xsi:type="dcterms:W3CDTF">2018-06-12T13:58:14Z</dcterms:modified>
</cp:coreProperties>
</file>