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VISION\EJERCICIOS LISTOS\presentacion Hernan\"/>
    </mc:Choice>
  </mc:AlternateContent>
  <bookViews>
    <workbookView xWindow="0" yWindow="0" windowWidth="20490" windowHeight="75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G37" i="1"/>
  <c r="E37" i="1"/>
  <c r="H24" i="1"/>
  <c r="D23" i="1"/>
  <c r="D22" i="1"/>
  <c r="D27" i="1"/>
  <c r="G10" i="1"/>
  <c r="C10" i="1"/>
  <c r="L14" i="1" l="1"/>
  <c r="C27" i="1"/>
  <c r="E3" i="1"/>
  <c r="C16" i="1"/>
  <c r="E11" i="1" l="1"/>
  <c r="E9" i="1"/>
  <c r="E5" i="1"/>
  <c r="C13" i="1" l="1"/>
  <c r="C17" i="1" l="1"/>
  <c r="E6" i="1" l="1"/>
  <c r="C7" i="1"/>
  <c r="E7" i="1" s="1"/>
  <c r="E10" i="1" l="1"/>
  <c r="G7" i="1" s="1"/>
  <c r="H26" i="1"/>
  <c r="C18" i="1"/>
  <c r="G4" i="1"/>
  <c r="H25" i="1"/>
  <c r="E23" i="1"/>
  <c r="F23" i="1"/>
  <c r="G23" i="1"/>
  <c r="H23" i="1"/>
  <c r="G22" i="1" l="1"/>
  <c r="G27" i="1" s="1"/>
  <c r="E22" i="1"/>
  <c r="E27" i="1" s="1"/>
  <c r="H22" i="1"/>
  <c r="H27" i="1" s="1"/>
  <c r="F22" i="1"/>
  <c r="F27" i="1" s="1"/>
  <c r="C28" i="1" l="1"/>
</calcChain>
</file>

<file path=xl/sharedStrings.xml><?xml version="1.0" encoding="utf-8"?>
<sst xmlns="http://schemas.openxmlformats.org/spreadsheetml/2006/main" count="45" uniqueCount="42">
  <si>
    <t>Depreciación</t>
  </si>
  <si>
    <t>Años</t>
  </si>
  <si>
    <t>Precio del equipo</t>
  </si>
  <si>
    <t>Costo de instalación capitalizado</t>
  </si>
  <si>
    <t xml:space="preserve">Costo de instalación </t>
  </si>
  <si>
    <t xml:space="preserve">Flujo de efectivo </t>
  </si>
  <si>
    <t>Valor contable</t>
  </si>
  <si>
    <t>Inversión de capital de trabajo neto</t>
  </si>
  <si>
    <t>Costos de remoción</t>
  </si>
  <si>
    <t>∆W</t>
  </si>
  <si>
    <t>∆R-∆E</t>
  </si>
  <si>
    <t>∆D</t>
  </si>
  <si>
    <t>REX</t>
  </si>
  <si>
    <t>Costo del equipo e instalación capitalizada</t>
  </si>
  <si>
    <t>Costo de instalación realizada</t>
  </si>
  <si>
    <t>Cambio en el capital de trabajo neto</t>
  </si>
  <si>
    <t>Venta del equipo usado</t>
  </si>
  <si>
    <t>Crédito fiscal por inversión</t>
  </si>
  <si>
    <t>Depreciación pérdida en la venta del equipo</t>
  </si>
  <si>
    <t xml:space="preserve">Depreciación </t>
  </si>
  <si>
    <t>Cambio en los ingresos menos gastos</t>
  </si>
  <si>
    <t xml:space="preserve">Venta del equipo </t>
  </si>
  <si>
    <t>Gasto de remoción</t>
  </si>
  <si>
    <t>Rentabilidad del capital del trabajo neto</t>
  </si>
  <si>
    <t xml:space="preserve">total </t>
  </si>
  <si>
    <r>
      <t xml:space="preserve"> (1-</t>
    </r>
    <r>
      <rPr>
        <sz val="11"/>
        <color theme="1"/>
        <rFont val="Calibri"/>
        <family val="2"/>
      </rPr>
      <t>ꞇ)(∆R-∆E) + ꞇ∆D</t>
    </r>
  </si>
  <si>
    <r>
      <t xml:space="preserve"> -   I</t>
    </r>
    <r>
      <rPr>
        <vertAlign val="subscript"/>
        <sz val="11"/>
        <color theme="1"/>
        <rFont val="Calibri"/>
        <family val="2"/>
        <scheme val="minor"/>
      </rPr>
      <t xml:space="preserve">0  </t>
    </r>
    <r>
      <rPr>
        <sz val="11"/>
        <color theme="1"/>
        <rFont val="Calibri"/>
        <family val="2"/>
        <scheme val="minor"/>
      </rPr>
      <t>-   ∆W  -  (1-</t>
    </r>
    <r>
      <rPr>
        <sz val="11"/>
        <color theme="1"/>
        <rFont val="Calibri"/>
        <family val="2"/>
      </rPr>
      <t>ꞇ)E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  +   (1-ꞇ)S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 +  ꞇB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>+   I</t>
    </r>
    <r>
      <rPr>
        <vertAlign val="subscript"/>
        <sz val="11"/>
        <color theme="1"/>
        <rFont val="Calibri"/>
        <family val="2"/>
      </rPr>
      <t>c</t>
    </r>
  </si>
  <si>
    <t xml:space="preserve">CFAT = </t>
  </si>
  <si>
    <t xml:space="preserve"> (1-ꞇ)S +  ꞇB -  (1-ꞇ)REX + ∆W </t>
  </si>
  <si>
    <t>Valor residual neto=</t>
  </si>
  <si>
    <t>TIR</t>
  </si>
  <si>
    <t>Rf</t>
  </si>
  <si>
    <t>B</t>
  </si>
  <si>
    <t>Prima de riesgo</t>
  </si>
  <si>
    <t>VAN</t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</si>
  <si>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= </t>
    </r>
  </si>
  <si>
    <r>
      <t>I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</si>
  <si>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E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</si>
  <si>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</si>
  <si>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Impuesto a la renta</t>
  </si>
  <si>
    <t>Costo de oportunidad</t>
  </si>
  <si>
    <t xml:space="preserve">Rendimiento de los bonos libres de riesgo: 2.65%
Beta sectorial para el sector minero: 1.10 (beta económico)
Prima de Riesgo de mercado (Perú): 7.6%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</si>
</sst>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/.&quot;#,##0;[Red]\-&quot;S/.&quot;#,##0"/>
    <numFmt numFmtId="165" formatCode="[$$-540A]#,##0_ ;[Red]\-[$$-540A]#,##0\ "/>
    <numFmt numFmtId="167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5" fillId="0" borderId="0" xfId="0" applyNumberFormat="1" applyFont="1" applyBorder="1"/>
    <xf numFmtId="0" fontId="5" fillId="0" borderId="0" xfId="0" applyFont="1" applyAlignment="1">
      <alignment horizontal="center" vertical="center"/>
    </xf>
    <xf numFmtId="164" fontId="5" fillId="0" borderId="0" xfId="0" applyNumberFormat="1" applyFont="1"/>
    <xf numFmtId="9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/>
    <xf numFmtId="165" fontId="5" fillId="0" borderId="0" xfId="0" applyNumberFormat="1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10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1" fillId="0" borderId="1" xfId="0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5" fillId="0" borderId="0" xfId="0" applyNumberFormat="1" applyFont="1"/>
    <xf numFmtId="9" fontId="5" fillId="0" borderId="0" xfId="0" applyNumberFormat="1" applyFont="1"/>
    <xf numFmtId="167" fontId="5" fillId="0" borderId="0" xfId="0" applyNumberFormat="1" applyFont="1"/>
    <xf numFmtId="0" fontId="0" fillId="0" borderId="0" xfId="0" applyFont="1" applyAlignment="1">
      <alignment wrapText="1"/>
    </xf>
    <xf numFmtId="10" fontId="5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438150</xdr:colOff>
      <xdr:row>8</xdr:row>
      <xdr:rowOff>104775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A9A10998-F925-4FA2-B1F0-6AF703905BD4}"/>
            </a:ext>
          </a:extLst>
        </xdr:cNvPr>
        <xdr:cNvSpPr txBox="1"/>
      </xdr:nvSpPr>
      <xdr:spPr>
        <a:xfrm>
          <a:off x="5819775" y="1704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5</xdr:col>
      <xdr:colOff>438150</xdr:colOff>
      <xdr:row>9</xdr:row>
      <xdr:rowOff>104775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D8EE8EA5-27B2-433C-9A9D-0693BD27F078}"/>
            </a:ext>
          </a:extLst>
        </xdr:cNvPr>
        <xdr:cNvSpPr txBox="1"/>
      </xdr:nvSpPr>
      <xdr:spPr>
        <a:xfrm>
          <a:off x="6153150" y="178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5</xdr:col>
      <xdr:colOff>438150</xdr:colOff>
      <xdr:row>9</xdr:row>
      <xdr:rowOff>104775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4E077B22-FC0D-4118-AAF1-B226CEFF0DFA}"/>
            </a:ext>
          </a:extLst>
        </xdr:cNvPr>
        <xdr:cNvSpPr txBox="1"/>
      </xdr:nvSpPr>
      <xdr:spPr>
        <a:xfrm>
          <a:off x="6553200" y="1781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tabSelected="1" topLeftCell="A3" workbookViewId="0">
      <selection activeCell="E32" sqref="E32"/>
    </sheetView>
  </sheetViews>
  <sheetFormatPr baseColWidth="10" defaultRowHeight="15" x14ac:dyDescent="0.25"/>
  <cols>
    <col min="1" max="1" width="11.42578125" style="1"/>
    <col min="2" max="2" width="39" style="1" customWidth="1"/>
    <col min="3" max="3" width="13" style="1" customWidth="1"/>
    <col min="4" max="4" width="14.28515625" style="1" customWidth="1"/>
    <col min="5" max="5" width="15.42578125" style="1" customWidth="1"/>
    <col min="6" max="6" width="18.5703125" style="1" customWidth="1"/>
    <col min="7" max="7" width="13.85546875" style="1" customWidth="1"/>
    <col min="8" max="8" width="14.85546875" style="1" customWidth="1"/>
    <col min="9" max="10" width="11.42578125" style="1"/>
    <col min="11" max="11" width="6.5703125" style="1" customWidth="1"/>
    <col min="12" max="12" width="14.7109375" style="1" bestFit="1" customWidth="1"/>
    <col min="13" max="16384" width="11.42578125" style="1"/>
  </cols>
  <sheetData>
    <row r="1" spans="2:12" x14ac:dyDescent="0.25">
      <c r="J1" s="2" t="s">
        <v>31</v>
      </c>
      <c r="K1" s="2" t="s">
        <v>32</v>
      </c>
      <c r="L1" s="2" t="s">
        <v>33</v>
      </c>
    </row>
    <row r="2" spans="2:12" x14ac:dyDescent="0.25">
      <c r="J2" s="3">
        <v>2.2599999999999999E-2</v>
      </c>
      <c r="K2" s="4">
        <v>1.3</v>
      </c>
      <c r="L2" s="3">
        <v>6.2399999999999997E-2</v>
      </c>
    </row>
    <row r="3" spans="2:12" ht="18" x14ac:dyDescent="0.35">
      <c r="B3" s="15" t="s">
        <v>2</v>
      </c>
      <c r="C3" s="23">
        <v>6789000</v>
      </c>
      <c r="D3" s="36" t="s">
        <v>36</v>
      </c>
      <c r="E3" s="37">
        <f>SUM(C3:C4)</f>
        <v>8289000</v>
      </c>
      <c r="F3" s="6" t="s">
        <v>35</v>
      </c>
      <c r="G3" s="38" t="s">
        <v>26</v>
      </c>
      <c r="H3" s="38"/>
      <c r="I3" s="38"/>
      <c r="J3" s="38"/>
    </row>
    <row r="4" spans="2:12" ht="18" x14ac:dyDescent="0.35">
      <c r="B4" s="15" t="s">
        <v>3</v>
      </c>
      <c r="C4" s="23">
        <v>1500000</v>
      </c>
      <c r="D4" s="36"/>
      <c r="E4" s="37"/>
      <c r="F4" s="6" t="s">
        <v>35</v>
      </c>
      <c r="G4" s="7">
        <f>-E3-E6-(1-C12)*E5+0+0+0</f>
        <v>-8939000</v>
      </c>
    </row>
    <row r="5" spans="2:12" ht="18" x14ac:dyDescent="0.25">
      <c r="B5" s="15" t="s">
        <v>4</v>
      </c>
      <c r="C5" s="25">
        <v>500000</v>
      </c>
      <c r="D5" s="16" t="s">
        <v>37</v>
      </c>
      <c r="E5" s="25">
        <f>C5</f>
        <v>500000</v>
      </c>
      <c r="F5" s="5"/>
      <c r="G5" s="7"/>
      <c r="I5" s="9"/>
    </row>
    <row r="6" spans="2:12" x14ac:dyDescent="0.25">
      <c r="B6" s="15" t="s">
        <v>7</v>
      </c>
      <c r="C6" s="26">
        <v>300000</v>
      </c>
      <c r="D6" s="17" t="s">
        <v>9</v>
      </c>
      <c r="E6" s="26">
        <f>C6</f>
        <v>300000</v>
      </c>
      <c r="F6" s="6" t="s">
        <v>27</v>
      </c>
      <c r="G6" s="39" t="s">
        <v>25</v>
      </c>
      <c r="H6" s="38"/>
      <c r="I6" s="38"/>
      <c r="J6" s="38"/>
    </row>
    <row r="7" spans="2:12" ht="18" x14ac:dyDescent="0.25">
      <c r="B7" s="15" t="s">
        <v>6</v>
      </c>
      <c r="C7" s="27">
        <f>$C$3*0.1</f>
        <v>678900</v>
      </c>
      <c r="D7" s="16" t="s">
        <v>38</v>
      </c>
      <c r="E7" s="27">
        <f>C7</f>
        <v>678900</v>
      </c>
      <c r="F7" s="6" t="s">
        <v>27</v>
      </c>
      <c r="G7" s="7">
        <f>(1-C12)*E9+C12*E10</f>
        <v>2556606</v>
      </c>
    </row>
    <row r="8" spans="2:12" x14ac:dyDescent="0.25">
      <c r="B8" s="15" t="s">
        <v>1</v>
      </c>
      <c r="C8" s="18">
        <v>5</v>
      </c>
      <c r="D8" s="22"/>
      <c r="E8" s="14"/>
      <c r="F8" s="5"/>
      <c r="G8" s="7"/>
    </row>
    <row r="9" spans="2:12" x14ac:dyDescent="0.25">
      <c r="B9" s="15" t="s">
        <v>5</v>
      </c>
      <c r="C9" s="24">
        <v>3000000</v>
      </c>
      <c r="D9" s="16" t="s">
        <v>10</v>
      </c>
      <c r="E9" s="24">
        <f>C9</f>
        <v>3000000</v>
      </c>
      <c r="F9" s="6" t="s">
        <v>29</v>
      </c>
      <c r="G9" s="7" t="s">
        <v>28</v>
      </c>
    </row>
    <row r="10" spans="2:12" x14ac:dyDescent="0.25">
      <c r="B10" s="15" t="s">
        <v>0</v>
      </c>
      <c r="C10" s="28">
        <f>(C3+C4-C7)/C8</f>
        <v>1522020</v>
      </c>
      <c r="D10" s="16" t="s">
        <v>11</v>
      </c>
      <c r="E10" s="28">
        <f>C10</f>
        <v>1522020</v>
      </c>
      <c r="F10" s="6" t="s">
        <v>29</v>
      </c>
      <c r="G10" s="7">
        <f>(1-C12)*E7+C12*E7-(1-C12)*E11+E6</f>
        <v>908900</v>
      </c>
    </row>
    <row r="11" spans="2:12" x14ac:dyDescent="0.25">
      <c r="B11" s="15" t="s">
        <v>8</v>
      </c>
      <c r="C11" s="29">
        <v>100000</v>
      </c>
      <c r="D11" s="16" t="s">
        <v>12</v>
      </c>
      <c r="E11" s="29">
        <f>C11</f>
        <v>100000</v>
      </c>
      <c r="G11" s="7"/>
    </row>
    <row r="12" spans="2:12" x14ac:dyDescent="0.25">
      <c r="B12" s="15" t="s">
        <v>39</v>
      </c>
      <c r="C12" s="19">
        <v>0.3</v>
      </c>
      <c r="D12" s="21"/>
      <c r="E12" s="21"/>
      <c r="G12" s="7"/>
    </row>
    <row r="13" spans="2:12" x14ac:dyDescent="0.25">
      <c r="B13" s="15" t="s">
        <v>40</v>
      </c>
      <c r="C13" s="20">
        <f>J2+K2*L2</f>
        <v>0.10371999999999999</v>
      </c>
      <c r="D13" s="12"/>
      <c r="E13" s="12"/>
    </row>
    <row r="14" spans="2:12" x14ac:dyDescent="0.25">
      <c r="B14" s="30"/>
      <c r="C14" s="31"/>
      <c r="D14" s="12"/>
      <c r="E14" s="12"/>
      <c r="L14" s="40">
        <f>C3+C4+C6+C5*C12</f>
        <v>8739000</v>
      </c>
    </row>
    <row r="15" spans="2:12" x14ac:dyDescent="0.25">
      <c r="C15" s="11">
        <v>0</v>
      </c>
      <c r="D15" s="11">
        <v>1</v>
      </c>
      <c r="E15" s="11">
        <v>2</v>
      </c>
      <c r="F15" s="11">
        <v>3</v>
      </c>
      <c r="G15" s="11">
        <v>4</v>
      </c>
      <c r="H15" s="11">
        <v>5</v>
      </c>
    </row>
    <row r="16" spans="2:12" x14ac:dyDescent="0.25">
      <c r="B16" s="5" t="s">
        <v>13</v>
      </c>
      <c r="C16" s="14">
        <f>-E3</f>
        <v>-8289000</v>
      </c>
      <c r="D16" s="8"/>
      <c r="E16" s="8"/>
      <c r="F16" s="8"/>
      <c r="G16" s="8"/>
      <c r="H16" s="8"/>
    </row>
    <row r="17" spans="2:8" x14ac:dyDescent="0.25">
      <c r="B17" s="5" t="s">
        <v>14</v>
      </c>
      <c r="C17" s="14">
        <f>-C5*(1-C12)</f>
        <v>-350000</v>
      </c>
      <c r="D17" s="8"/>
      <c r="E17" s="8"/>
      <c r="F17" s="8"/>
      <c r="G17" s="8"/>
      <c r="H17" s="8"/>
    </row>
    <row r="18" spans="2:8" x14ac:dyDescent="0.25">
      <c r="B18" s="5" t="s">
        <v>15</v>
      </c>
      <c r="C18" s="14">
        <f>-E6</f>
        <v>-300000</v>
      </c>
      <c r="D18" s="8"/>
      <c r="E18" s="8"/>
      <c r="F18" s="8"/>
      <c r="G18" s="8"/>
      <c r="H18" s="8"/>
    </row>
    <row r="19" spans="2:8" x14ac:dyDescent="0.25">
      <c r="B19" s="5" t="s">
        <v>16</v>
      </c>
      <c r="C19" s="8"/>
      <c r="D19" s="8"/>
      <c r="E19" s="8"/>
      <c r="F19" s="8"/>
      <c r="G19" s="8"/>
      <c r="H19" s="8"/>
    </row>
    <row r="20" spans="2:8" x14ac:dyDescent="0.25">
      <c r="B20" s="5" t="s">
        <v>17</v>
      </c>
      <c r="C20" s="8"/>
      <c r="D20" s="8"/>
      <c r="E20" s="8"/>
      <c r="F20" s="8"/>
      <c r="G20" s="8"/>
      <c r="H20" s="8"/>
    </row>
    <row r="21" spans="2:8" x14ac:dyDescent="0.25">
      <c r="B21" s="5" t="s">
        <v>18</v>
      </c>
      <c r="C21" s="8"/>
      <c r="D21" s="8"/>
      <c r="E21" s="8"/>
      <c r="F21" s="8"/>
      <c r="G21" s="8"/>
      <c r="H21" s="8"/>
    </row>
    <row r="22" spans="2:8" x14ac:dyDescent="0.25">
      <c r="B22" s="5" t="s">
        <v>19</v>
      </c>
      <c r="C22" s="8"/>
      <c r="D22" s="32">
        <f>$C$12*$E$10</f>
        <v>456606</v>
      </c>
      <c r="E22" s="32">
        <f t="shared" ref="E22:H22" si="0">$C$12*$E$10</f>
        <v>456606</v>
      </c>
      <c r="F22" s="32">
        <f t="shared" si="0"/>
        <v>456606</v>
      </c>
      <c r="G22" s="32">
        <f t="shared" si="0"/>
        <v>456606</v>
      </c>
      <c r="H22" s="32">
        <f t="shared" si="0"/>
        <v>456606</v>
      </c>
    </row>
    <row r="23" spans="2:8" x14ac:dyDescent="0.25">
      <c r="B23" s="5" t="s">
        <v>20</v>
      </c>
      <c r="C23" s="8"/>
      <c r="D23" s="32">
        <f>(1-$C$12)*$E$9</f>
        <v>2100000</v>
      </c>
      <c r="E23" s="32">
        <f t="shared" ref="E23:H23" si="1">(1-$C$12)*$E$9</f>
        <v>2100000</v>
      </c>
      <c r="F23" s="32">
        <f t="shared" si="1"/>
        <v>2100000</v>
      </c>
      <c r="G23" s="32">
        <f t="shared" si="1"/>
        <v>2100000</v>
      </c>
      <c r="H23" s="32">
        <f t="shared" si="1"/>
        <v>2100000</v>
      </c>
    </row>
    <row r="24" spans="2:8" x14ac:dyDescent="0.25">
      <c r="B24" s="5" t="s">
        <v>21</v>
      </c>
      <c r="C24" s="8"/>
      <c r="D24" s="32"/>
      <c r="E24" s="32"/>
      <c r="F24" s="32"/>
      <c r="G24" s="32"/>
      <c r="H24" s="32">
        <f>(1-C12)*E7+C12*E7</f>
        <v>678900</v>
      </c>
    </row>
    <row r="25" spans="2:8" x14ac:dyDescent="0.25">
      <c r="B25" s="5" t="s">
        <v>22</v>
      </c>
      <c r="C25" s="8"/>
      <c r="D25" s="8"/>
      <c r="E25" s="8"/>
      <c r="F25" s="8"/>
      <c r="G25" s="8"/>
      <c r="H25" s="14">
        <f>-(1-C12)*E11</f>
        <v>-70000</v>
      </c>
    </row>
    <row r="26" spans="2:8" ht="15.75" thickBot="1" x14ac:dyDescent="0.3">
      <c r="B26" s="35" t="s">
        <v>23</v>
      </c>
      <c r="C26" s="33"/>
      <c r="D26" s="33"/>
      <c r="E26" s="33"/>
      <c r="F26" s="33"/>
      <c r="G26" s="33"/>
      <c r="H26" s="34">
        <f>E6</f>
        <v>300000</v>
      </c>
    </row>
    <row r="27" spans="2:8" ht="15.75" thickTop="1" x14ac:dyDescent="0.25">
      <c r="B27" s="30" t="s">
        <v>24</v>
      </c>
      <c r="C27" s="14">
        <f>SUM(C16:C26)</f>
        <v>-8939000</v>
      </c>
      <c r="D27" s="32">
        <f>SUM(D16:D26)</f>
        <v>2556606</v>
      </c>
      <c r="E27" s="32">
        <f t="shared" ref="E27:H27" si="2">SUM(E16:E26)</f>
        <v>2556606</v>
      </c>
      <c r="F27" s="32">
        <f t="shared" si="2"/>
        <v>2556606</v>
      </c>
      <c r="G27" s="32">
        <f t="shared" si="2"/>
        <v>2556606</v>
      </c>
      <c r="H27" s="32">
        <f t="shared" si="2"/>
        <v>3465506</v>
      </c>
    </row>
    <row r="28" spans="2:8" x14ac:dyDescent="0.25">
      <c r="B28" s="13" t="s">
        <v>30</v>
      </c>
      <c r="C28" s="10">
        <f>IRR(C27:H27,C13)</f>
        <v>0.15375833721686272</v>
      </c>
      <c r="D28" s="8"/>
      <c r="E28" s="8"/>
      <c r="F28" s="8"/>
      <c r="G28" s="8"/>
      <c r="H28" s="8"/>
    </row>
    <row r="29" spans="2:8" x14ac:dyDescent="0.25">
      <c r="B29" s="13" t="s">
        <v>34</v>
      </c>
      <c r="C29" s="32">
        <f>C27+NPV(G37,D27:H27)</f>
        <v>422838.56439733319</v>
      </c>
      <c r="D29" s="8"/>
      <c r="E29" s="8"/>
      <c r="F29" s="8"/>
      <c r="G29" s="8"/>
      <c r="H29" s="8"/>
    </row>
    <row r="30" spans="2:8" x14ac:dyDescent="0.25">
      <c r="C30" s="8"/>
      <c r="D30" s="8"/>
      <c r="E30" s="8"/>
      <c r="F30" s="8"/>
      <c r="G30" s="8"/>
      <c r="H30" s="8"/>
    </row>
    <row r="31" spans="2:8" x14ac:dyDescent="0.25">
      <c r="C31" s="8"/>
      <c r="D31" s="8"/>
      <c r="E31" s="8"/>
      <c r="F31" s="8"/>
      <c r="G31" s="8"/>
      <c r="H31" s="8"/>
    </row>
    <row r="35" spans="2:7" ht="90" x14ac:dyDescent="0.25">
      <c r="B35" s="43" t="s">
        <v>41</v>
      </c>
      <c r="C35" s="1">
        <v>1.1000000000000001</v>
      </c>
    </row>
    <row r="36" spans="2:7" x14ac:dyDescent="0.25">
      <c r="C36" s="41">
        <v>0.3</v>
      </c>
    </row>
    <row r="37" spans="2:7" x14ac:dyDescent="0.25">
      <c r="C37" s="41">
        <v>0.7</v>
      </c>
      <c r="E37" s="42">
        <f>C35*(1+0.7*(C36/C37))</f>
        <v>1.4300000000000002</v>
      </c>
      <c r="G37" s="44">
        <f>2.65%+E37*7.6%</f>
        <v>0.13518000000000002</v>
      </c>
    </row>
  </sheetData>
  <mergeCells count="4">
    <mergeCell ref="D3:D4"/>
    <mergeCell ref="E3:E4"/>
    <mergeCell ref="G3:J3"/>
    <mergeCell ref="G6:J6"/>
  </mergeCells>
  <pageMargins left="0.7" right="0.7" top="0.75" bottom="0.75" header="0.3" footer="0.3"/>
  <pageSetup paperSize="9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Chauca</dc:creator>
  <cp:lastModifiedBy>Luis</cp:lastModifiedBy>
  <dcterms:created xsi:type="dcterms:W3CDTF">2017-09-26T04:02:27Z</dcterms:created>
  <dcterms:modified xsi:type="dcterms:W3CDTF">2018-05-07T19:41:45Z</dcterms:modified>
</cp:coreProperties>
</file>