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JERCICIOS LIBRO PROYECTOS BORRADOR\FORWARD PETROLEO\"/>
    </mc:Choice>
  </mc:AlternateContent>
  <bookViews>
    <workbookView xWindow="0" yWindow="0" windowWidth="24000" windowHeight="9135" activeTab="2"/>
  </bookViews>
  <sheets>
    <sheet name="EJE1" sheetId="1" r:id="rId1"/>
    <sheet name="EJE 1-1" sheetId="2" r:id="rId2"/>
    <sheet name="EJE 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3" l="1"/>
  <c r="D43" i="3"/>
  <c r="G44" i="3"/>
  <c r="F45" i="3"/>
  <c r="F44" i="3"/>
  <c r="E45" i="3"/>
  <c r="E46" i="3"/>
  <c r="E47" i="3"/>
  <c r="E48" i="3"/>
  <c r="G48" i="3" s="1"/>
  <c r="E49" i="3"/>
  <c r="G49" i="3" s="1"/>
  <c r="E50" i="3"/>
  <c r="G50" i="3" s="1"/>
  <c r="E51" i="3"/>
  <c r="E52" i="3"/>
  <c r="G52" i="3" s="1"/>
  <c r="E53" i="3"/>
  <c r="E44" i="3"/>
  <c r="D52" i="3"/>
  <c r="D53" i="3" s="1"/>
  <c r="F53" i="3" s="1"/>
  <c r="D45" i="3"/>
  <c r="D46" i="3"/>
  <c r="D47" i="3"/>
  <c r="F47" i="3" s="1"/>
  <c r="H47" i="3" s="1"/>
  <c r="D48" i="3"/>
  <c r="D49" i="3"/>
  <c r="D50" i="3"/>
  <c r="D51" i="3"/>
  <c r="D44" i="3"/>
  <c r="G53" i="3"/>
  <c r="G51" i="3"/>
  <c r="F51" i="3"/>
  <c r="H51" i="3" s="1"/>
  <c r="F48" i="3"/>
  <c r="G47" i="3"/>
  <c r="G46" i="3"/>
  <c r="G45" i="3"/>
  <c r="H43" i="3"/>
  <c r="D67" i="3"/>
  <c r="D68" i="3" s="1"/>
  <c r="D69" i="3" s="1"/>
  <c r="D61" i="3"/>
  <c r="D62" i="3"/>
  <c r="D63" i="3"/>
  <c r="D64" i="3"/>
  <c r="D65" i="3"/>
  <c r="D66" i="3"/>
  <c r="D60" i="3"/>
  <c r="D37" i="3"/>
  <c r="D36" i="3"/>
  <c r="D29" i="3"/>
  <c r="D30" i="3"/>
  <c r="D31" i="3"/>
  <c r="D32" i="3"/>
  <c r="D33" i="3"/>
  <c r="D34" i="3"/>
  <c r="D35" i="3"/>
  <c r="D28" i="3"/>
  <c r="G60" i="3"/>
  <c r="L10" i="3"/>
  <c r="D27" i="3"/>
  <c r="H27" i="3" s="1"/>
  <c r="D59" i="3"/>
  <c r="H59" i="3" s="1"/>
  <c r="D14" i="3"/>
  <c r="D15" i="3"/>
  <c r="D16" i="3"/>
  <c r="D17" i="3"/>
  <c r="D18" i="3"/>
  <c r="D19" i="3"/>
  <c r="D20" i="3"/>
  <c r="D21" i="3"/>
  <c r="D22" i="3"/>
  <c r="D13" i="3"/>
  <c r="E18" i="3"/>
  <c r="E33" i="3" s="1"/>
  <c r="E19" i="3"/>
  <c r="G19" i="3" s="1"/>
  <c r="E20" i="3"/>
  <c r="G20" i="3" s="1"/>
  <c r="E21" i="3"/>
  <c r="G21" i="3" s="1"/>
  <c r="E22" i="3"/>
  <c r="E37" i="3" s="1"/>
  <c r="E17" i="3"/>
  <c r="E32" i="3" s="1"/>
  <c r="E16" i="3"/>
  <c r="E31" i="3" s="1"/>
  <c r="E15" i="3"/>
  <c r="E30" i="3" s="1"/>
  <c r="E14" i="3"/>
  <c r="E29" i="3" s="1"/>
  <c r="E13" i="3"/>
  <c r="D3" i="3"/>
  <c r="D12" i="3"/>
  <c r="H12" i="3" s="1"/>
  <c r="G22" i="3"/>
  <c r="F52" i="3" l="1"/>
  <c r="H52" i="3" s="1"/>
  <c r="H53" i="3"/>
  <c r="H48" i="3"/>
  <c r="F50" i="3"/>
  <c r="H50" i="3" s="1"/>
  <c r="H44" i="3"/>
  <c r="H45" i="3"/>
  <c r="F46" i="3"/>
  <c r="H46" i="3" s="1"/>
  <c r="F49" i="3"/>
  <c r="H49" i="3" s="1"/>
  <c r="E36" i="3"/>
  <c r="G36" i="3" s="1"/>
  <c r="E34" i="3"/>
  <c r="G18" i="3"/>
  <c r="G14" i="3"/>
  <c r="F14" i="3"/>
  <c r="E65" i="3"/>
  <c r="G33" i="3"/>
  <c r="G37" i="3"/>
  <c r="E69" i="3"/>
  <c r="G69" i="3" s="1"/>
  <c r="E35" i="3"/>
  <c r="E68" i="3"/>
  <c r="G68" i="3" s="1"/>
  <c r="G32" i="3"/>
  <c r="E64" i="3"/>
  <c r="G17" i="3"/>
  <c r="E63" i="3"/>
  <c r="G31" i="3"/>
  <c r="G16" i="3"/>
  <c r="G30" i="3"/>
  <c r="E62" i="3"/>
  <c r="G15" i="3"/>
  <c r="E61" i="3"/>
  <c r="G61" i="3" s="1"/>
  <c r="G29" i="3"/>
  <c r="F13" i="3"/>
  <c r="E28" i="3"/>
  <c r="G13" i="3"/>
  <c r="H13" i="3" s="1"/>
  <c r="F29" i="3"/>
  <c r="E15" i="2"/>
  <c r="E24" i="2" s="1"/>
  <c r="G24" i="2" s="1"/>
  <c r="E30" i="2"/>
  <c r="G30" i="2" s="1"/>
  <c r="F31" i="2"/>
  <c r="F30" i="2"/>
  <c r="F29" i="2"/>
  <c r="F28" i="2"/>
  <c r="F27" i="2"/>
  <c r="F26" i="2"/>
  <c r="F25" i="2"/>
  <c r="F24" i="2"/>
  <c r="F23" i="2"/>
  <c r="F22" i="2"/>
  <c r="C21" i="2"/>
  <c r="D18" i="2"/>
  <c r="E6" i="2"/>
  <c r="G6" i="2" s="1"/>
  <c r="E7" i="2"/>
  <c r="G7" i="2" s="1"/>
  <c r="E8" i="2"/>
  <c r="E9" i="2"/>
  <c r="E10" i="2"/>
  <c r="E11" i="2"/>
  <c r="E12" i="2"/>
  <c r="E13" i="2"/>
  <c r="E14" i="2"/>
  <c r="E5" i="2"/>
  <c r="G5" i="2"/>
  <c r="G9" i="2"/>
  <c r="G12" i="2"/>
  <c r="G13" i="2"/>
  <c r="G14" i="2"/>
  <c r="F7" i="1"/>
  <c r="C4" i="2"/>
  <c r="S16" i="2"/>
  <c r="G10" i="2"/>
  <c r="G11" i="2"/>
  <c r="F6" i="2"/>
  <c r="F7" i="2"/>
  <c r="F8" i="2"/>
  <c r="F9" i="2"/>
  <c r="F10" i="2"/>
  <c r="F11" i="2"/>
  <c r="F12" i="2"/>
  <c r="F13" i="2"/>
  <c r="F14" i="2"/>
  <c r="F5" i="2"/>
  <c r="G8" i="2"/>
  <c r="F8" i="1"/>
  <c r="F9" i="1"/>
  <c r="F10" i="1"/>
  <c r="H14" i="3" l="1"/>
  <c r="G34" i="3"/>
  <c r="E66" i="3"/>
  <c r="G66" i="3" s="1"/>
  <c r="H29" i="3"/>
  <c r="E67" i="3"/>
  <c r="G67" i="3" s="1"/>
  <c r="G35" i="3"/>
  <c r="G65" i="3"/>
  <c r="G64" i="3"/>
  <c r="G63" i="3"/>
  <c r="G62" i="3"/>
  <c r="G28" i="3"/>
  <c r="E60" i="3"/>
  <c r="F28" i="3"/>
  <c r="F15" i="3"/>
  <c r="H15" i="3" s="1"/>
  <c r="F30" i="3"/>
  <c r="H30" i="3" s="1"/>
  <c r="E23" i="2"/>
  <c r="G23" i="2" s="1"/>
  <c r="E31" i="2"/>
  <c r="G31" i="2" s="1"/>
  <c r="E29" i="2"/>
  <c r="G29" i="2" s="1"/>
  <c r="E28" i="2"/>
  <c r="G28" i="2" s="1"/>
  <c r="E27" i="2"/>
  <c r="G27" i="2" s="1"/>
  <c r="E26" i="2"/>
  <c r="G26" i="2" s="1"/>
  <c r="E25" i="2"/>
  <c r="G25" i="2" s="1"/>
  <c r="E22" i="2"/>
  <c r="G22" i="2" s="1"/>
  <c r="H28" i="3" l="1"/>
  <c r="F16" i="3"/>
  <c r="H16" i="3" s="1"/>
  <c r="D34" i="2"/>
  <c r="F60" i="3" l="1"/>
  <c r="H60" i="3" s="1"/>
  <c r="F31" i="3"/>
  <c r="H31" i="3" s="1"/>
  <c r="F17" i="3"/>
  <c r="H17" i="3" s="1"/>
  <c r="F61" i="3" l="1"/>
  <c r="H61" i="3" s="1"/>
  <c r="F32" i="3"/>
  <c r="H32" i="3" s="1"/>
  <c r="F18" i="3"/>
  <c r="H18" i="3" s="1"/>
  <c r="F62" i="3" l="1"/>
  <c r="H62" i="3" s="1"/>
  <c r="F33" i="3"/>
  <c r="H33" i="3" s="1"/>
  <c r="F19" i="3"/>
  <c r="H19" i="3" s="1"/>
  <c r="F63" i="3" l="1"/>
  <c r="H63" i="3" s="1"/>
  <c r="F34" i="3"/>
  <c r="H34" i="3" s="1"/>
  <c r="F20" i="3"/>
  <c r="H20" i="3" s="1"/>
  <c r="F64" i="3" l="1"/>
  <c r="H64" i="3" s="1"/>
  <c r="F35" i="3"/>
  <c r="H35" i="3" s="1"/>
  <c r="F21" i="3"/>
  <c r="H21" i="3" s="1"/>
  <c r="F65" i="3" l="1"/>
  <c r="H65" i="3" s="1"/>
  <c r="F36" i="3"/>
  <c r="H36" i="3" s="1"/>
  <c r="F22" i="3"/>
  <c r="H22" i="3" s="1"/>
  <c r="L12" i="3" s="1"/>
  <c r="F37" i="3" l="1"/>
  <c r="H37" i="3" s="1"/>
  <c r="L31" i="3" s="1"/>
  <c r="F66" i="3" l="1"/>
  <c r="H66" i="3" s="1"/>
  <c r="F67" i="3" l="1"/>
  <c r="H67" i="3" s="1"/>
  <c r="F69" i="3" l="1"/>
  <c r="H69" i="3" s="1"/>
  <c r="F68" i="3"/>
  <c r="H68" i="3" s="1"/>
  <c r="L62" i="3" l="1"/>
</calcChain>
</file>

<file path=xl/sharedStrings.xml><?xml version="1.0" encoding="utf-8"?>
<sst xmlns="http://schemas.openxmlformats.org/spreadsheetml/2006/main" count="72" uniqueCount="32">
  <si>
    <t>MÁX</t>
  </si>
  <si>
    <t>MIN</t>
  </si>
  <si>
    <t>PROM</t>
  </si>
  <si>
    <t>Precio Forward crudo Brent por USD-barril</t>
  </si>
  <si>
    <t>Inversion</t>
  </si>
  <si>
    <t>cantidad de extraccion</t>
  </si>
  <si>
    <t>Precio Forward</t>
  </si>
  <si>
    <t>Costo unitario de extraccion</t>
  </si>
  <si>
    <t>Flujo de caja</t>
  </si>
  <si>
    <t>Precio proyectado</t>
  </si>
  <si>
    <t>Año 0</t>
  </si>
  <si>
    <t>Año 1</t>
  </si>
  <si>
    <t>Año 2</t>
  </si>
  <si>
    <t>barriles</t>
  </si>
  <si>
    <t>Año 3</t>
  </si>
  <si>
    <t xml:space="preserve">Año </t>
  </si>
  <si>
    <t>Volumen (barriles)</t>
  </si>
  <si>
    <t>Precio forward ($)</t>
  </si>
  <si>
    <t>Año 4 a 10</t>
  </si>
  <si>
    <t>Ingresos</t>
  </si>
  <si>
    <t>Flujo de caja neto ($)</t>
  </si>
  <si>
    <t>Costos de extracción($)</t>
  </si>
  <si>
    <t>VAN</t>
  </si>
  <si>
    <t xml:space="preserve">Inversion en perforacion </t>
  </si>
  <si>
    <t>costo unitario</t>
  </si>
  <si>
    <t>Cuando arrancamos el proyecto en el año 0</t>
  </si>
  <si>
    <t>Arrancamos el proyecto en el año 1</t>
  </si>
  <si>
    <t>-</t>
  </si>
  <si>
    <t>Arrancamos el proyecto en el año 3</t>
  </si>
  <si>
    <t>SUMAR</t>
  </si>
  <si>
    <t>Arrancamos el proyecto en el año 2</t>
  </si>
  <si>
    <t>Occidental Petroleum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</si>
</sst>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Precio Forward crudo Brent por USD-barril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numFmt formatCode="[$$-409]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'EJE1'!$C$7:$C$16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xVal>
          <c:yVal>
            <c:numRef>
              <c:f>'EJE1'!$F$7:$F$16</c:f>
              <c:numCache>
                <c:formatCode>General</c:formatCode>
                <c:ptCount val="10"/>
                <c:pt idx="0">
                  <c:v>53.5</c:v>
                </c:pt>
                <c:pt idx="1">
                  <c:v>46.805</c:v>
                </c:pt>
                <c:pt idx="2">
                  <c:v>51.284999999999997</c:v>
                </c:pt>
                <c:pt idx="3">
                  <c:v>66.034999999999997</c:v>
                </c:pt>
                <c:pt idx="4">
                  <c:v>85</c:v>
                </c:pt>
                <c:pt idx="5">
                  <c:v>90</c:v>
                </c:pt>
                <c:pt idx="6">
                  <c:v>95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</c:numCache>
            </c:numRef>
          </c:y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70903056"/>
        <c:axId val="270903616"/>
      </c:scatterChart>
      <c:valAx>
        <c:axId val="27090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70903616"/>
        <c:crosses val="autoZero"/>
        <c:crossBetween val="midCat"/>
      </c:valAx>
      <c:valAx>
        <c:axId val="27090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Precio forward</a:t>
                </a:r>
                <a:r>
                  <a:rPr lang="es-PE" baseline="0"/>
                  <a:t> del petroleo por barril</a:t>
                </a:r>
                <a:endParaRPr lang="es-P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70903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657224</xdr:colOff>
      <xdr:row>7</xdr:row>
      <xdr:rowOff>61911</xdr:rowOff>
    </xdr:from>
    <xdr:to>
      <xdr:col>13</xdr:col>
      <xdr:colOff>514349</xdr:colOff>
      <xdr:row>23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6"/>
  <sheetViews>
    <sheetView workbookViewId="0">
      <selection activeCell="E16" sqref="E16"/>
    </sheetView>
  </sheetViews>
  <sheetFormatPr baseColWidth="10" defaultRowHeight="15" x14ac:dyDescent="0.25"/>
  <sheetData>
    <row r="3" spans="2:6" x14ac:dyDescent="0.25">
      <c r="C3" t="s">
        <v>3</v>
      </c>
    </row>
    <row r="5" spans="2:6" x14ac:dyDescent="0.25">
      <c r="D5" t="s">
        <v>0</v>
      </c>
      <c r="E5" t="s">
        <v>1</v>
      </c>
      <c r="F5" t="s">
        <v>2</v>
      </c>
    </row>
    <row r="7" spans="2:6" x14ac:dyDescent="0.25">
      <c r="B7">
        <v>1</v>
      </c>
      <c r="C7">
        <v>2015</v>
      </c>
      <c r="D7">
        <v>60</v>
      </c>
      <c r="E7">
        <v>47</v>
      </c>
      <c r="F7">
        <f>AVERAGE(D7:E7)</f>
        <v>53.5</v>
      </c>
    </row>
    <row r="8" spans="2:6" x14ac:dyDescent="0.25">
      <c r="B8">
        <v>2</v>
      </c>
      <c r="C8">
        <v>2016</v>
      </c>
      <c r="D8">
        <v>54.51</v>
      </c>
      <c r="E8">
        <v>39.1</v>
      </c>
      <c r="F8">
        <f t="shared" ref="F8:F10" si="0">AVERAGE(D8:E8)</f>
        <v>46.805</v>
      </c>
    </row>
    <row r="9" spans="2:6" x14ac:dyDescent="0.25">
      <c r="B9">
        <v>3</v>
      </c>
      <c r="C9">
        <v>2017</v>
      </c>
      <c r="D9">
        <v>60.51</v>
      </c>
      <c r="E9">
        <v>42.06</v>
      </c>
      <c r="F9">
        <f t="shared" si="0"/>
        <v>51.284999999999997</v>
      </c>
    </row>
    <row r="10" spans="2:6" x14ac:dyDescent="0.25">
      <c r="B10">
        <v>4</v>
      </c>
      <c r="C10">
        <v>2018</v>
      </c>
      <c r="D10">
        <v>74</v>
      </c>
      <c r="E10">
        <v>58.07</v>
      </c>
      <c r="F10">
        <f t="shared" si="0"/>
        <v>66.034999999999997</v>
      </c>
    </row>
    <row r="11" spans="2:6" x14ac:dyDescent="0.25">
      <c r="B11">
        <v>5</v>
      </c>
      <c r="C11">
        <v>2019</v>
      </c>
      <c r="F11">
        <v>85</v>
      </c>
    </row>
    <row r="12" spans="2:6" x14ac:dyDescent="0.25">
      <c r="B12">
        <v>6</v>
      </c>
      <c r="C12">
        <v>2020</v>
      </c>
      <c r="F12">
        <v>90</v>
      </c>
    </row>
    <row r="13" spans="2:6" x14ac:dyDescent="0.25">
      <c r="B13">
        <v>7</v>
      </c>
      <c r="C13">
        <v>2021</v>
      </c>
      <c r="F13">
        <v>95</v>
      </c>
    </row>
    <row r="14" spans="2:6" x14ac:dyDescent="0.25">
      <c r="B14">
        <v>8</v>
      </c>
      <c r="C14">
        <v>2022</v>
      </c>
      <c r="F14">
        <v>98</v>
      </c>
    </row>
    <row r="15" spans="2:6" x14ac:dyDescent="0.25">
      <c r="B15">
        <v>9</v>
      </c>
      <c r="C15">
        <v>2023</v>
      </c>
      <c r="F15">
        <v>98</v>
      </c>
    </row>
    <row r="16" spans="2:6" x14ac:dyDescent="0.25">
      <c r="B16">
        <v>10</v>
      </c>
      <c r="C16">
        <v>2024</v>
      </c>
      <c r="F16">
        <v>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34"/>
  <sheetViews>
    <sheetView workbookViewId="0">
      <selection activeCell="D30" sqref="D30"/>
    </sheetView>
  </sheetViews>
  <sheetFormatPr baseColWidth="10" defaultRowHeight="15" x14ac:dyDescent="0.25"/>
  <cols>
    <col min="3" max="3" width="11.85546875" bestFit="1" customWidth="1"/>
    <col min="4" max="4" width="18.140625" customWidth="1"/>
    <col min="5" max="5" width="12.85546875" customWidth="1"/>
    <col min="6" max="6" width="14.140625" customWidth="1"/>
  </cols>
  <sheetData>
    <row r="3" spans="2:19" s="2" customFormat="1" ht="38.25" customHeight="1" x14ac:dyDescent="0.25">
      <c r="B3" s="4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2:19" x14ac:dyDescent="0.25">
      <c r="B4" s="5">
        <v>0</v>
      </c>
      <c r="C4" s="6">
        <f>-103000000</f>
        <v>-103000000</v>
      </c>
      <c r="D4" s="5"/>
      <c r="E4" s="5"/>
      <c r="F4" s="5"/>
      <c r="G4" s="5"/>
    </row>
    <row r="5" spans="2:19" x14ac:dyDescent="0.25">
      <c r="B5" s="5">
        <v>1</v>
      </c>
      <c r="C5" s="5"/>
      <c r="D5" s="6">
        <v>500000</v>
      </c>
      <c r="E5" s="7">
        <f>'EJE1'!F7</f>
        <v>53.5</v>
      </c>
      <c r="F5" s="5">
        <f>41</f>
        <v>41</v>
      </c>
      <c r="G5" s="6">
        <f>D5*(E5-F5)</f>
        <v>6250000</v>
      </c>
    </row>
    <row r="6" spans="2:19" x14ac:dyDescent="0.25">
      <c r="B6" s="5">
        <v>2</v>
      </c>
      <c r="C6" s="5"/>
      <c r="D6" s="6">
        <v>500000</v>
      </c>
      <c r="E6" s="7">
        <f>'EJE1'!F8</f>
        <v>46.805</v>
      </c>
      <c r="F6" s="5">
        <f>41</f>
        <v>41</v>
      </c>
      <c r="G6" s="6">
        <f t="shared" ref="G6:G14" si="0">D6*(E6-F6)</f>
        <v>2902500</v>
      </c>
    </row>
    <row r="7" spans="2:19" x14ac:dyDescent="0.25">
      <c r="B7" s="5">
        <v>3</v>
      </c>
      <c r="C7" s="5"/>
      <c r="D7" s="6">
        <v>500000</v>
      </c>
      <c r="E7" s="7">
        <f>'EJE1'!F9</f>
        <v>51.284999999999997</v>
      </c>
      <c r="F7" s="5">
        <f>41</f>
        <v>41</v>
      </c>
      <c r="G7" s="6">
        <f t="shared" si="0"/>
        <v>5142499.9999999981</v>
      </c>
    </row>
    <row r="8" spans="2:19" x14ac:dyDescent="0.25">
      <c r="B8" s="5">
        <v>4</v>
      </c>
      <c r="C8" s="5"/>
      <c r="D8" s="6">
        <v>500000</v>
      </c>
      <c r="E8" s="7">
        <f>'EJE1'!F10</f>
        <v>66.034999999999997</v>
      </c>
      <c r="F8" s="5">
        <f>41</f>
        <v>41</v>
      </c>
      <c r="G8" s="6">
        <f t="shared" si="0"/>
        <v>12517499.999999998</v>
      </c>
    </row>
    <row r="9" spans="2:19" x14ac:dyDescent="0.25">
      <c r="B9" s="5">
        <v>5</v>
      </c>
      <c r="C9" s="5"/>
      <c r="D9" s="6">
        <v>500000</v>
      </c>
      <c r="E9" s="7">
        <f>'EJE1'!F11</f>
        <v>85</v>
      </c>
      <c r="F9" s="5">
        <f>41</f>
        <v>41</v>
      </c>
      <c r="G9" s="6">
        <f t="shared" si="0"/>
        <v>22000000</v>
      </c>
    </row>
    <row r="10" spans="2:19" x14ac:dyDescent="0.25">
      <c r="B10" s="5">
        <v>6</v>
      </c>
      <c r="C10" s="5"/>
      <c r="D10" s="6">
        <v>500000</v>
      </c>
      <c r="E10" s="7">
        <f>'EJE1'!F12</f>
        <v>90</v>
      </c>
      <c r="F10" s="5">
        <f>41</f>
        <v>41</v>
      </c>
      <c r="G10" s="6">
        <f t="shared" si="0"/>
        <v>24500000</v>
      </c>
    </row>
    <row r="11" spans="2:19" x14ac:dyDescent="0.25">
      <c r="B11" s="5">
        <v>7</v>
      </c>
      <c r="C11" s="5"/>
      <c r="D11" s="6">
        <v>500000</v>
      </c>
      <c r="E11" s="7">
        <f>'EJE1'!F13</f>
        <v>95</v>
      </c>
      <c r="F11" s="5">
        <f>41</f>
        <v>41</v>
      </c>
      <c r="G11" s="6">
        <f t="shared" si="0"/>
        <v>27000000</v>
      </c>
    </row>
    <row r="12" spans="2:19" x14ac:dyDescent="0.25">
      <c r="B12" s="5">
        <v>8</v>
      </c>
      <c r="C12" s="5"/>
      <c r="D12" s="6">
        <v>500000</v>
      </c>
      <c r="E12" s="7">
        <f>'EJE1'!F14</f>
        <v>98</v>
      </c>
      <c r="F12" s="5">
        <f>41</f>
        <v>41</v>
      </c>
      <c r="G12" s="6">
        <f t="shared" si="0"/>
        <v>28500000</v>
      </c>
    </row>
    <row r="13" spans="2:19" x14ac:dyDescent="0.25">
      <c r="B13" s="5">
        <v>9</v>
      </c>
      <c r="C13" s="5"/>
      <c r="D13" s="6">
        <v>500000</v>
      </c>
      <c r="E13" s="7">
        <f>'EJE1'!F15</f>
        <v>98</v>
      </c>
      <c r="F13" s="5">
        <f>41</f>
        <v>41</v>
      </c>
      <c r="G13" s="6">
        <f t="shared" si="0"/>
        <v>28500000</v>
      </c>
    </row>
    <row r="14" spans="2:19" x14ac:dyDescent="0.25">
      <c r="B14" s="5">
        <v>10</v>
      </c>
      <c r="C14" s="5"/>
      <c r="D14" s="6">
        <v>500000</v>
      </c>
      <c r="E14" s="7">
        <f>'EJE1'!F16</f>
        <v>98</v>
      </c>
      <c r="F14" s="5">
        <f>41</f>
        <v>41</v>
      </c>
      <c r="G14" s="6">
        <f t="shared" si="0"/>
        <v>28500000</v>
      </c>
    </row>
    <row r="15" spans="2:19" x14ac:dyDescent="0.25">
      <c r="E15" s="1">
        <f>AVERAGE(E5:E14)</f>
        <v>78.162499999999994</v>
      </c>
    </row>
    <row r="16" spans="2:19" x14ac:dyDescent="0.25">
      <c r="J16" s="3"/>
      <c r="K16" s="3"/>
      <c r="L16" s="3"/>
      <c r="M16" s="3"/>
      <c r="N16" s="3"/>
      <c r="O16" s="3"/>
      <c r="P16" s="3"/>
      <c r="Q16" s="3"/>
      <c r="R16" s="3"/>
      <c r="S16" s="3">
        <f>S13*(S14-S15)</f>
        <v>0</v>
      </c>
    </row>
    <row r="18" spans="2:7" x14ac:dyDescent="0.25">
      <c r="D18" s="3">
        <f>NPV(3%,G5:G14)+C4</f>
        <v>48628543.372586399</v>
      </c>
    </row>
    <row r="20" spans="2:7" ht="30" x14ac:dyDescent="0.25">
      <c r="B20" s="4"/>
      <c r="C20" s="4" t="s">
        <v>4</v>
      </c>
      <c r="D20" s="4" t="s">
        <v>5</v>
      </c>
      <c r="E20" s="4" t="s">
        <v>9</v>
      </c>
      <c r="F20" s="4" t="s">
        <v>7</v>
      </c>
      <c r="G20" s="4" t="s">
        <v>8</v>
      </c>
    </row>
    <row r="21" spans="2:7" x14ac:dyDescent="0.25">
      <c r="B21" s="5">
        <v>0</v>
      </c>
      <c r="C21" s="6">
        <f>-103000000</f>
        <v>-103000000</v>
      </c>
      <c r="D21" s="5"/>
      <c r="E21" s="5"/>
      <c r="F21" s="5"/>
      <c r="G21" s="5"/>
    </row>
    <row r="22" spans="2:7" x14ac:dyDescent="0.25">
      <c r="B22" s="5">
        <v>1</v>
      </c>
      <c r="C22" s="5"/>
      <c r="D22" s="6">
        <v>500000</v>
      </c>
      <c r="E22" s="7">
        <f>$E$15</f>
        <v>78.162499999999994</v>
      </c>
      <c r="F22" s="5">
        <f>41</f>
        <v>41</v>
      </c>
      <c r="G22" s="6">
        <f>D22*(E22-F22)</f>
        <v>18581249.999999996</v>
      </c>
    </row>
    <row r="23" spans="2:7" x14ac:dyDescent="0.25">
      <c r="B23" s="5">
        <v>2</v>
      </c>
      <c r="C23" s="5"/>
      <c r="D23" s="6">
        <v>500000</v>
      </c>
      <c r="E23" s="7">
        <f t="shared" ref="E23:E31" si="1">$E$15</f>
        <v>78.162499999999994</v>
      </c>
      <c r="F23" s="5">
        <f>41</f>
        <v>41</v>
      </c>
      <c r="G23" s="6">
        <f t="shared" ref="G23:G31" si="2">D23*(E23-F23)</f>
        <v>18581249.999999996</v>
      </c>
    </row>
    <row r="24" spans="2:7" x14ac:dyDescent="0.25">
      <c r="B24" s="5">
        <v>3</v>
      </c>
      <c r="C24" s="5"/>
      <c r="D24" s="6">
        <v>500000</v>
      </c>
      <c r="E24" s="7">
        <f t="shared" si="1"/>
        <v>78.162499999999994</v>
      </c>
      <c r="F24" s="5">
        <f>41</f>
        <v>41</v>
      </c>
      <c r="G24" s="6">
        <f t="shared" si="2"/>
        <v>18581249.999999996</v>
      </c>
    </row>
    <row r="25" spans="2:7" x14ac:dyDescent="0.25">
      <c r="B25" s="5">
        <v>4</v>
      </c>
      <c r="C25" s="5"/>
      <c r="D25" s="6">
        <v>500000</v>
      </c>
      <c r="E25" s="7">
        <f t="shared" si="1"/>
        <v>78.162499999999994</v>
      </c>
      <c r="F25" s="5">
        <f>41</f>
        <v>41</v>
      </c>
      <c r="G25" s="6">
        <f t="shared" si="2"/>
        <v>18581249.999999996</v>
      </c>
    </row>
    <row r="26" spans="2:7" x14ac:dyDescent="0.25">
      <c r="B26" s="5">
        <v>5</v>
      </c>
      <c r="C26" s="5"/>
      <c r="D26" s="6">
        <v>500000</v>
      </c>
      <c r="E26" s="7">
        <f t="shared" si="1"/>
        <v>78.162499999999994</v>
      </c>
      <c r="F26" s="5">
        <f>41</f>
        <v>41</v>
      </c>
      <c r="G26" s="6">
        <f t="shared" si="2"/>
        <v>18581249.999999996</v>
      </c>
    </row>
    <row r="27" spans="2:7" x14ac:dyDescent="0.25">
      <c r="B27" s="5">
        <v>6</v>
      </c>
      <c r="C27" s="5"/>
      <c r="D27" s="6">
        <v>500000</v>
      </c>
      <c r="E27" s="7">
        <f t="shared" si="1"/>
        <v>78.162499999999994</v>
      </c>
      <c r="F27" s="5">
        <f>41</f>
        <v>41</v>
      </c>
      <c r="G27" s="6">
        <f t="shared" si="2"/>
        <v>18581249.999999996</v>
      </c>
    </row>
    <row r="28" spans="2:7" x14ac:dyDescent="0.25">
      <c r="B28" s="5">
        <v>7</v>
      </c>
      <c r="C28" s="5"/>
      <c r="D28" s="6">
        <v>500000</v>
      </c>
      <c r="E28" s="7">
        <f t="shared" si="1"/>
        <v>78.162499999999994</v>
      </c>
      <c r="F28" s="5">
        <f>41</f>
        <v>41</v>
      </c>
      <c r="G28" s="6">
        <f t="shared" si="2"/>
        <v>18581249.999999996</v>
      </c>
    </row>
    <row r="29" spans="2:7" x14ac:dyDescent="0.25">
      <c r="B29" s="5">
        <v>8</v>
      </c>
      <c r="C29" s="5"/>
      <c r="D29" s="6">
        <v>500000</v>
      </c>
      <c r="E29" s="7">
        <f t="shared" si="1"/>
        <v>78.162499999999994</v>
      </c>
      <c r="F29" s="5">
        <f>41</f>
        <v>41</v>
      </c>
      <c r="G29" s="6">
        <f t="shared" si="2"/>
        <v>18581249.999999996</v>
      </c>
    </row>
    <row r="30" spans="2:7" x14ac:dyDescent="0.25">
      <c r="B30" s="5">
        <v>9</v>
      </c>
      <c r="C30" s="5"/>
      <c r="D30" s="6">
        <v>500000</v>
      </c>
      <c r="E30" s="7">
        <f t="shared" si="1"/>
        <v>78.162499999999994</v>
      </c>
      <c r="F30" s="5">
        <f>41</f>
        <v>41</v>
      </c>
      <c r="G30" s="6">
        <f t="shared" si="2"/>
        <v>18581249.999999996</v>
      </c>
    </row>
    <row r="31" spans="2:7" x14ac:dyDescent="0.25">
      <c r="B31" s="5">
        <v>10</v>
      </c>
      <c r="C31" s="5"/>
      <c r="D31" s="6">
        <v>500000</v>
      </c>
      <c r="E31" s="7">
        <f t="shared" si="1"/>
        <v>78.162499999999994</v>
      </c>
      <c r="F31" s="5">
        <f>41</f>
        <v>41</v>
      </c>
      <c r="G31" s="6">
        <f t="shared" si="2"/>
        <v>18581249.999999996</v>
      </c>
    </row>
    <row r="34" spans="4:4" x14ac:dyDescent="0.25">
      <c r="D34" s="3">
        <f>NPV(10%,G22:G31)+C21</f>
        <v>11173737.532875046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9"/>
  <sheetViews>
    <sheetView tabSelected="1" zoomScale="90" zoomScaleNormal="90" workbookViewId="0">
      <selection activeCell="H11" sqref="H11"/>
    </sheetView>
  </sheetViews>
  <sheetFormatPr baseColWidth="10" defaultRowHeight="15" x14ac:dyDescent="0.25"/>
  <cols>
    <col min="3" max="3" width="11.42578125" style="5"/>
    <col min="4" max="4" width="14.42578125" customWidth="1"/>
    <col min="5" max="5" width="12.5703125" customWidth="1"/>
    <col min="6" max="6" width="11.7109375" customWidth="1"/>
    <col min="7" max="7" width="15.140625" customWidth="1"/>
    <col min="8" max="8" width="13.140625" customWidth="1"/>
    <col min="11" max="11" width="25" customWidth="1"/>
    <col min="12" max="12" width="17.85546875" bestFit="1" customWidth="1"/>
  </cols>
  <sheetData>
    <row r="1" spans="2:14" x14ac:dyDescent="0.25">
      <c r="B1" s="9" t="s">
        <v>31</v>
      </c>
    </row>
    <row r="2" spans="2:14" x14ac:dyDescent="0.25">
      <c r="C2" s="5" t="s">
        <v>10</v>
      </c>
      <c r="D2">
        <v>0</v>
      </c>
      <c r="E2" t="s">
        <v>13</v>
      </c>
      <c r="G2" t="s">
        <v>29</v>
      </c>
      <c r="H2">
        <v>100000</v>
      </c>
    </row>
    <row r="3" spans="2:14" x14ac:dyDescent="0.25">
      <c r="C3" s="5" t="s">
        <v>11</v>
      </c>
      <c r="D3" s="3">
        <f>400000</f>
        <v>400000</v>
      </c>
      <c r="E3" t="s">
        <v>13</v>
      </c>
      <c r="G3" t="s">
        <v>24</v>
      </c>
      <c r="H3">
        <v>41</v>
      </c>
    </row>
    <row r="4" spans="2:14" x14ac:dyDescent="0.25">
      <c r="C4" s="5" t="s">
        <v>12</v>
      </c>
      <c r="D4" s="3">
        <v>300000</v>
      </c>
      <c r="E4" t="s">
        <v>13</v>
      </c>
    </row>
    <row r="5" spans="2:14" x14ac:dyDescent="0.25">
      <c r="C5" s="5" t="s">
        <v>14</v>
      </c>
      <c r="D5" s="3">
        <v>200000</v>
      </c>
      <c r="E5" t="s">
        <v>13</v>
      </c>
    </row>
    <row r="6" spans="2:14" x14ac:dyDescent="0.25">
      <c r="C6" s="5" t="s">
        <v>18</v>
      </c>
      <c r="D6" s="3">
        <v>100000</v>
      </c>
      <c r="E6" t="s">
        <v>13</v>
      </c>
    </row>
    <row r="9" spans="2:14" x14ac:dyDescent="0.25">
      <c r="C9" s="5" t="s">
        <v>25</v>
      </c>
    </row>
    <row r="10" spans="2:14" x14ac:dyDescent="0.25">
      <c r="K10" t="s">
        <v>23</v>
      </c>
      <c r="L10" s="6">
        <f>-50000000</f>
        <v>-50000000</v>
      </c>
    </row>
    <row r="11" spans="2:14" s="4" customFormat="1" ht="31.5" customHeight="1" x14ac:dyDescent="0.25">
      <c r="C11" s="4" t="s">
        <v>15</v>
      </c>
      <c r="D11" s="4" t="s">
        <v>17</v>
      </c>
      <c r="E11" s="4" t="s">
        <v>16</v>
      </c>
      <c r="F11" s="4" t="s">
        <v>19</v>
      </c>
      <c r="G11" s="4" t="s">
        <v>21</v>
      </c>
      <c r="H11" s="4" t="s">
        <v>20</v>
      </c>
    </row>
    <row r="12" spans="2:14" x14ac:dyDescent="0.25">
      <c r="C12" s="5">
        <v>0</v>
      </c>
      <c r="D12">
        <f>L10</f>
        <v>-50000000</v>
      </c>
      <c r="E12" s="5" t="s">
        <v>27</v>
      </c>
      <c r="F12" s="5" t="s">
        <v>27</v>
      </c>
      <c r="G12" s="5" t="s">
        <v>27</v>
      </c>
      <c r="H12">
        <f>D12</f>
        <v>-50000000</v>
      </c>
      <c r="K12" t="s">
        <v>22</v>
      </c>
      <c r="L12" s="6">
        <f>NPV(N12,H13:H22)+L10</f>
        <v>10560967.295888923</v>
      </c>
      <c r="N12" s="8">
        <v>4.4999999999999998E-2</v>
      </c>
    </row>
    <row r="13" spans="2:14" x14ac:dyDescent="0.25">
      <c r="C13" s="5">
        <v>1</v>
      </c>
      <c r="D13" s="6">
        <f>'EJE 1-1'!E5</f>
        <v>53.5</v>
      </c>
      <c r="E13" s="6">
        <f>D3+H2</f>
        <v>500000</v>
      </c>
      <c r="F13" s="6">
        <f>D13*E13</f>
        <v>26750000</v>
      </c>
      <c r="G13" s="6">
        <f>$H$3*E13</f>
        <v>20500000</v>
      </c>
      <c r="H13" s="6">
        <f>F13-G13</f>
        <v>6250000</v>
      </c>
    </row>
    <row r="14" spans="2:14" x14ac:dyDescent="0.25">
      <c r="C14" s="5">
        <v>2</v>
      </c>
      <c r="D14" s="6">
        <f>'EJE 1-1'!E6</f>
        <v>46.805</v>
      </c>
      <c r="E14" s="6">
        <f>D4+H2</f>
        <v>400000</v>
      </c>
      <c r="F14" s="6">
        <f t="shared" ref="F14:F22" si="0">D14*E14</f>
        <v>18722000</v>
      </c>
      <c r="G14" s="6">
        <f t="shared" ref="G14:G22" si="1">$H$3*E14</f>
        <v>16400000</v>
      </c>
      <c r="H14" s="6">
        <f t="shared" ref="H14:H22" si="2">F14-G14</f>
        <v>2322000</v>
      </c>
    </row>
    <row r="15" spans="2:14" x14ac:dyDescent="0.25">
      <c r="C15" s="5">
        <v>3</v>
      </c>
      <c r="D15" s="6">
        <f>'EJE 1-1'!E7</f>
        <v>51.284999999999997</v>
      </c>
      <c r="E15" s="6">
        <f>D5+H2</f>
        <v>300000</v>
      </c>
      <c r="F15" s="6">
        <f t="shared" si="0"/>
        <v>15385499.999999998</v>
      </c>
      <c r="G15" s="6">
        <f t="shared" si="1"/>
        <v>12300000</v>
      </c>
      <c r="H15" s="6">
        <f t="shared" si="2"/>
        <v>3085499.9999999981</v>
      </c>
    </row>
    <row r="16" spans="2:14" x14ac:dyDescent="0.25">
      <c r="C16" s="5">
        <v>4</v>
      </c>
      <c r="D16" s="6">
        <f>'EJE 1-1'!E8</f>
        <v>66.034999999999997</v>
      </c>
      <c r="E16" s="6">
        <f>D6+H2</f>
        <v>200000</v>
      </c>
      <c r="F16" s="6">
        <f t="shared" si="0"/>
        <v>13207000</v>
      </c>
      <c r="G16" s="6">
        <f t="shared" si="1"/>
        <v>8200000</v>
      </c>
      <c r="H16" s="6">
        <f t="shared" si="2"/>
        <v>5007000</v>
      </c>
    </row>
    <row r="17" spans="2:12" x14ac:dyDescent="0.25">
      <c r="C17" s="5">
        <v>5</v>
      </c>
      <c r="D17" s="6">
        <f>'EJE 1-1'!E9</f>
        <v>85</v>
      </c>
      <c r="E17" s="6">
        <f t="shared" ref="E17:E22" si="3">$D$6+$H$2</f>
        <v>200000</v>
      </c>
      <c r="F17" s="6">
        <f t="shared" si="0"/>
        <v>17000000</v>
      </c>
      <c r="G17" s="6">
        <f t="shared" si="1"/>
        <v>8200000</v>
      </c>
      <c r="H17" s="6">
        <f t="shared" si="2"/>
        <v>8800000</v>
      </c>
    </row>
    <row r="18" spans="2:12" x14ac:dyDescent="0.25">
      <c r="C18" s="5">
        <v>6</v>
      </c>
      <c r="D18" s="6">
        <f>'EJE 1-1'!E10</f>
        <v>90</v>
      </c>
      <c r="E18" s="6">
        <f t="shared" si="3"/>
        <v>200000</v>
      </c>
      <c r="F18" s="6">
        <f t="shared" si="0"/>
        <v>18000000</v>
      </c>
      <c r="G18" s="6">
        <f t="shared" si="1"/>
        <v>8200000</v>
      </c>
      <c r="H18" s="6">
        <f t="shared" si="2"/>
        <v>9800000</v>
      </c>
    </row>
    <row r="19" spans="2:12" x14ac:dyDescent="0.25">
      <c r="C19" s="5">
        <v>7</v>
      </c>
      <c r="D19" s="6">
        <f>'EJE 1-1'!E11</f>
        <v>95</v>
      </c>
      <c r="E19" s="6">
        <f t="shared" si="3"/>
        <v>200000</v>
      </c>
      <c r="F19" s="6">
        <f t="shared" si="0"/>
        <v>19000000</v>
      </c>
      <c r="G19" s="6">
        <f t="shared" si="1"/>
        <v>8200000</v>
      </c>
      <c r="H19" s="6">
        <f t="shared" si="2"/>
        <v>10800000</v>
      </c>
    </row>
    <row r="20" spans="2:12" x14ac:dyDescent="0.25">
      <c r="C20" s="5">
        <v>8</v>
      </c>
      <c r="D20" s="6">
        <f>'EJE 1-1'!E12</f>
        <v>98</v>
      </c>
      <c r="E20" s="6">
        <f t="shared" si="3"/>
        <v>200000</v>
      </c>
      <c r="F20" s="6">
        <f t="shared" si="0"/>
        <v>19600000</v>
      </c>
      <c r="G20" s="6">
        <f t="shared" si="1"/>
        <v>8200000</v>
      </c>
      <c r="H20" s="6">
        <f t="shared" si="2"/>
        <v>11400000</v>
      </c>
    </row>
    <row r="21" spans="2:12" x14ac:dyDescent="0.25">
      <c r="C21" s="5">
        <v>9</v>
      </c>
      <c r="D21" s="6">
        <f>'EJE 1-1'!E13</f>
        <v>98</v>
      </c>
      <c r="E21" s="6">
        <f t="shared" si="3"/>
        <v>200000</v>
      </c>
      <c r="F21" s="6">
        <f t="shared" si="0"/>
        <v>19600000</v>
      </c>
      <c r="G21" s="6">
        <f t="shared" si="1"/>
        <v>8200000</v>
      </c>
      <c r="H21" s="6">
        <f t="shared" si="2"/>
        <v>11400000</v>
      </c>
    </row>
    <row r="22" spans="2:12" x14ac:dyDescent="0.25">
      <c r="C22" s="5">
        <v>10</v>
      </c>
      <c r="D22" s="6">
        <f>'EJE 1-1'!E14</f>
        <v>98</v>
      </c>
      <c r="E22" s="6">
        <f t="shared" si="3"/>
        <v>200000</v>
      </c>
      <c r="F22" s="6">
        <f t="shared" si="0"/>
        <v>19600000</v>
      </c>
      <c r="G22" s="6">
        <f t="shared" si="1"/>
        <v>8200000</v>
      </c>
      <c r="H22" s="6">
        <f t="shared" si="2"/>
        <v>11400000</v>
      </c>
    </row>
    <row r="24" spans="2:12" x14ac:dyDescent="0.25">
      <c r="B24" t="s">
        <v>26</v>
      </c>
    </row>
    <row r="26" spans="2:12" ht="30" x14ac:dyDescent="0.25">
      <c r="C26" s="4" t="s">
        <v>15</v>
      </c>
      <c r="D26" s="4" t="s">
        <v>17</v>
      </c>
      <c r="E26" s="4" t="s">
        <v>16</v>
      </c>
      <c r="F26" s="4" t="s">
        <v>19</v>
      </c>
      <c r="G26" s="4" t="s">
        <v>21</v>
      </c>
      <c r="H26" s="4" t="s">
        <v>20</v>
      </c>
    </row>
    <row r="27" spans="2:12" x14ac:dyDescent="0.25">
      <c r="C27" s="5">
        <v>0</v>
      </c>
      <c r="D27" s="6">
        <f>L10</f>
        <v>-50000000</v>
      </c>
      <c r="E27" s="5" t="s">
        <v>27</v>
      </c>
      <c r="F27" s="5" t="s">
        <v>27</v>
      </c>
      <c r="G27" s="5" t="s">
        <v>27</v>
      </c>
      <c r="H27" s="6">
        <f>D27</f>
        <v>-50000000</v>
      </c>
    </row>
    <row r="28" spans="2:12" x14ac:dyDescent="0.25">
      <c r="C28" s="5">
        <v>1</v>
      </c>
      <c r="D28" s="6">
        <f>D14</f>
        <v>46.805</v>
      </c>
      <c r="E28" s="6">
        <f>E13</f>
        <v>500000</v>
      </c>
      <c r="F28" s="6">
        <f>D28*E28</f>
        <v>23402500</v>
      </c>
      <c r="G28" s="6">
        <f>$H$3*E28</f>
        <v>20500000</v>
      </c>
      <c r="H28" s="6">
        <f>F28-G28</f>
        <v>2902500</v>
      </c>
    </row>
    <row r="29" spans="2:12" x14ac:dyDescent="0.25">
      <c r="C29" s="5">
        <v>2</v>
      </c>
      <c r="D29" s="6">
        <f t="shared" ref="D29:D36" si="4">D15</f>
        <v>51.284999999999997</v>
      </c>
      <c r="E29" s="6">
        <f t="shared" ref="E29:E37" si="5">E14</f>
        <v>400000</v>
      </c>
      <c r="F29" s="6">
        <f>D29*E29</f>
        <v>20514000</v>
      </c>
      <c r="G29" s="6">
        <f t="shared" ref="G29:G37" si="6">$H$3*E29</f>
        <v>16400000</v>
      </c>
      <c r="H29" s="6">
        <f t="shared" ref="H29:H37" si="7">F29-G29</f>
        <v>4114000</v>
      </c>
    </row>
    <row r="30" spans="2:12" x14ac:dyDescent="0.25">
      <c r="C30" s="5">
        <v>3</v>
      </c>
      <c r="D30" s="6">
        <f t="shared" si="4"/>
        <v>66.034999999999997</v>
      </c>
      <c r="E30" s="6">
        <f t="shared" si="5"/>
        <v>300000</v>
      </c>
      <c r="F30" s="6">
        <f t="shared" ref="F30:F37" si="8">D30*E30</f>
        <v>19810500</v>
      </c>
      <c r="G30" s="6">
        <f t="shared" si="6"/>
        <v>12300000</v>
      </c>
      <c r="H30" s="6">
        <f t="shared" si="7"/>
        <v>7510500</v>
      </c>
    </row>
    <row r="31" spans="2:12" x14ac:dyDescent="0.25">
      <c r="C31" s="5">
        <v>4</v>
      </c>
      <c r="D31" s="6">
        <f t="shared" si="4"/>
        <v>85</v>
      </c>
      <c r="E31" s="6">
        <f t="shared" si="5"/>
        <v>200000</v>
      </c>
      <c r="F31" s="6">
        <f t="shared" si="8"/>
        <v>17000000</v>
      </c>
      <c r="G31" s="6">
        <f t="shared" si="6"/>
        <v>8200000</v>
      </c>
      <c r="H31" s="6">
        <f t="shared" si="7"/>
        <v>8800000</v>
      </c>
      <c r="K31" t="s">
        <v>22</v>
      </c>
      <c r="L31" s="6">
        <f>NPV(N12,H28:H37)+H27</f>
        <v>18068125.594790027</v>
      </c>
    </row>
    <row r="32" spans="2:12" x14ac:dyDescent="0.25">
      <c r="C32" s="5">
        <v>5</v>
      </c>
      <c r="D32" s="6">
        <f t="shared" si="4"/>
        <v>90</v>
      </c>
      <c r="E32" s="6">
        <f t="shared" si="5"/>
        <v>200000</v>
      </c>
      <c r="F32" s="6">
        <f t="shared" si="8"/>
        <v>18000000</v>
      </c>
      <c r="G32" s="6">
        <f t="shared" si="6"/>
        <v>8200000</v>
      </c>
      <c r="H32" s="6">
        <f t="shared" si="7"/>
        <v>9800000</v>
      </c>
    </row>
    <row r="33" spans="2:12" x14ac:dyDescent="0.25">
      <c r="C33" s="5">
        <v>6</v>
      </c>
      <c r="D33" s="6">
        <f t="shared" si="4"/>
        <v>95</v>
      </c>
      <c r="E33" s="6">
        <f t="shared" si="5"/>
        <v>200000</v>
      </c>
      <c r="F33" s="6">
        <f t="shared" si="8"/>
        <v>19000000</v>
      </c>
      <c r="G33" s="6">
        <f t="shared" si="6"/>
        <v>8200000</v>
      </c>
      <c r="H33" s="6">
        <f t="shared" si="7"/>
        <v>10800000</v>
      </c>
    </row>
    <row r="34" spans="2:12" x14ac:dyDescent="0.25">
      <c r="C34" s="5">
        <v>7</v>
      </c>
      <c r="D34" s="6">
        <f t="shared" si="4"/>
        <v>98</v>
      </c>
      <c r="E34" s="6">
        <f t="shared" si="5"/>
        <v>200000</v>
      </c>
      <c r="F34" s="6">
        <f t="shared" si="8"/>
        <v>19600000</v>
      </c>
      <c r="G34" s="6">
        <f t="shared" si="6"/>
        <v>8200000</v>
      </c>
      <c r="H34" s="6">
        <f t="shared" si="7"/>
        <v>11400000</v>
      </c>
    </row>
    <row r="35" spans="2:12" x14ac:dyDescent="0.25">
      <c r="C35" s="5">
        <v>8</v>
      </c>
      <c r="D35" s="6">
        <f t="shared" si="4"/>
        <v>98</v>
      </c>
      <c r="E35" s="6">
        <f t="shared" si="5"/>
        <v>200000</v>
      </c>
      <c r="F35" s="6">
        <f t="shared" si="8"/>
        <v>19600000</v>
      </c>
      <c r="G35" s="6">
        <f t="shared" si="6"/>
        <v>8200000</v>
      </c>
      <c r="H35" s="6">
        <f t="shared" si="7"/>
        <v>11400000</v>
      </c>
    </row>
    <row r="36" spans="2:12" x14ac:dyDescent="0.25">
      <c r="C36" s="5">
        <v>9</v>
      </c>
      <c r="D36" s="6">
        <f t="shared" si="4"/>
        <v>98</v>
      </c>
      <c r="E36" s="6">
        <f t="shared" si="5"/>
        <v>200000</v>
      </c>
      <c r="F36" s="6">
        <f t="shared" si="8"/>
        <v>19600000</v>
      </c>
      <c r="G36" s="6">
        <f t="shared" si="6"/>
        <v>8200000</v>
      </c>
      <c r="H36" s="6">
        <f t="shared" si="7"/>
        <v>11400000</v>
      </c>
    </row>
    <row r="37" spans="2:12" x14ac:dyDescent="0.25">
      <c r="C37" s="5">
        <v>10</v>
      </c>
      <c r="D37" s="6">
        <f>D36</f>
        <v>98</v>
      </c>
      <c r="E37" s="6">
        <f t="shared" si="5"/>
        <v>200000</v>
      </c>
      <c r="F37" s="6">
        <f t="shared" si="8"/>
        <v>19600000</v>
      </c>
      <c r="G37" s="6">
        <f t="shared" si="6"/>
        <v>8200000</v>
      </c>
      <c r="H37" s="6">
        <f t="shared" si="7"/>
        <v>11400000</v>
      </c>
    </row>
    <row r="40" spans="2:12" x14ac:dyDescent="0.25">
      <c r="B40" t="s">
        <v>30</v>
      </c>
    </row>
    <row r="42" spans="2:12" ht="30" x14ac:dyDescent="0.25">
      <c r="C42" s="4" t="s">
        <v>15</v>
      </c>
      <c r="D42" s="4" t="s">
        <v>17</v>
      </c>
      <c r="E42" s="4" t="s">
        <v>16</v>
      </c>
      <c r="F42" s="4" t="s">
        <v>19</v>
      </c>
      <c r="G42" s="4" t="s">
        <v>21</v>
      </c>
      <c r="H42" s="4" t="s">
        <v>20</v>
      </c>
    </row>
    <row r="43" spans="2:12" x14ac:dyDescent="0.25">
      <c r="C43" s="5">
        <v>0</v>
      </c>
      <c r="D43" s="6">
        <f>L10</f>
        <v>-50000000</v>
      </c>
      <c r="E43" s="5" t="s">
        <v>27</v>
      </c>
      <c r="F43" s="5" t="s">
        <v>27</v>
      </c>
      <c r="G43" s="5" t="s">
        <v>27</v>
      </c>
      <c r="H43" s="6">
        <f>D43</f>
        <v>-50000000</v>
      </c>
    </row>
    <row r="44" spans="2:12" x14ac:dyDescent="0.25">
      <c r="C44" s="5">
        <v>1</v>
      </c>
      <c r="D44" s="6">
        <f>D15</f>
        <v>51.284999999999997</v>
      </c>
      <c r="E44" s="6">
        <f>E13</f>
        <v>500000</v>
      </c>
      <c r="F44" s="6">
        <f>D44*E44</f>
        <v>25642500</v>
      </c>
      <c r="G44" s="6">
        <f>$H$3*E44</f>
        <v>20500000</v>
      </c>
      <c r="H44" s="6">
        <f>F44-G44</f>
        <v>5142500</v>
      </c>
    </row>
    <row r="45" spans="2:12" x14ac:dyDescent="0.25">
      <c r="C45" s="5">
        <v>2</v>
      </c>
      <c r="D45" s="6">
        <f t="shared" ref="D45:D51" si="9">D16</f>
        <v>66.034999999999997</v>
      </c>
      <c r="E45" s="6">
        <f t="shared" ref="E45:E53" si="10">E14</f>
        <v>400000</v>
      </c>
      <c r="F45" s="6">
        <f>D45*E45</f>
        <v>26414000</v>
      </c>
      <c r="G45" s="6">
        <f t="shared" ref="G45:G53" si="11">$H$3*E45</f>
        <v>16400000</v>
      </c>
      <c r="H45" s="6">
        <f t="shared" ref="H45:H53" si="12">F45-G45</f>
        <v>10014000</v>
      </c>
    </row>
    <row r="46" spans="2:12" x14ac:dyDescent="0.25">
      <c r="C46" s="5">
        <v>3</v>
      </c>
      <c r="D46" s="6">
        <f t="shared" si="9"/>
        <v>85</v>
      </c>
      <c r="E46" s="6">
        <f t="shared" si="10"/>
        <v>300000</v>
      </c>
      <c r="F46" s="6">
        <f t="shared" ref="F46:F53" si="13">D46*E46</f>
        <v>25500000</v>
      </c>
      <c r="G46" s="6">
        <f t="shared" si="11"/>
        <v>12300000</v>
      </c>
      <c r="H46" s="6">
        <f t="shared" si="12"/>
        <v>13200000</v>
      </c>
    </row>
    <row r="47" spans="2:12" x14ac:dyDescent="0.25">
      <c r="C47" s="5">
        <v>4</v>
      </c>
      <c r="D47" s="6">
        <f t="shared" si="9"/>
        <v>90</v>
      </c>
      <c r="E47" s="6">
        <f t="shared" si="10"/>
        <v>200000</v>
      </c>
      <c r="F47" s="6">
        <f t="shared" si="13"/>
        <v>18000000</v>
      </c>
      <c r="G47" s="6">
        <f t="shared" si="11"/>
        <v>8200000</v>
      </c>
      <c r="H47" s="6">
        <f t="shared" si="12"/>
        <v>9800000</v>
      </c>
      <c r="K47" t="s">
        <v>22</v>
      </c>
      <c r="L47" s="6">
        <f>NPV(N12,H44:H53)+H43</f>
        <v>32701912.338778228</v>
      </c>
    </row>
    <row r="48" spans="2:12" x14ac:dyDescent="0.25">
      <c r="C48" s="5">
        <v>5</v>
      </c>
      <c r="D48" s="6">
        <f t="shared" si="9"/>
        <v>95</v>
      </c>
      <c r="E48" s="6">
        <f t="shared" si="10"/>
        <v>200000</v>
      </c>
      <c r="F48" s="6">
        <f t="shared" si="13"/>
        <v>19000000</v>
      </c>
      <c r="G48" s="6">
        <f t="shared" si="11"/>
        <v>8200000</v>
      </c>
      <c r="H48" s="6">
        <f t="shared" si="12"/>
        <v>10800000</v>
      </c>
    </row>
    <row r="49" spans="2:12" x14ac:dyDescent="0.25">
      <c r="C49" s="5">
        <v>6</v>
      </c>
      <c r="D49" s="6">
        <f t="shared" si="9"/>
        <v>98</v>
      </c>
      <c r="E49" s="6">
        <f t="shared" si="10"/>
        <v>200000</v>
      </c>
      <c r="F49" s="6">
        <f t="shared" si="13"/>
        <v>19600000</v>
      </c>
      <c r="G49" s="6">
        <f t="shared" si="11"/>
        <v>8200000</v>
      </c>
      <c r="H49" s="6">
        <f t="shared" si="12"/>
        <v>11400000</v>
      </c>
    </row>
    <row r="50" spans="2:12" x14ac:dyDescent="0.25">
      <c r="C50" s="5">
        <v>7</v>
      </c>
      <c r="D50" s="6">
        <f t="shared" si="9"/>
        <v>98</v>
      </c>
      <c r="E50" s="6">
        <f t="shared" si="10"/>
        <v>200000</v>
      </c>
      <c r="F50" s="6">
        <f t="shared" si="13"/>
        <v>19600000</v>
      </c>
      <c r="G50" s="6">
        <f t="shared" si="11"/>
        <v>8200000</v>
      </c>
      <c r="H50" s="6">
        <f t="shared" si="12"/>
        <v>11400000</v>
      </c>
    </row>
    <row r="51" spans="2:12" x14ac:dyDescent="0.25">
      <c r="C51" s="5">
        <v>8</v>
      </c>
      <c r="D51" s="6">
        <f t="shared" si="9"/>
        <v>98</v>
      </c>
      <c r="E51" s="6">
        <f t="shared" si="10"/>
        <v>200000</v>
      </c>
      <c r="F51" s="6">
        <f t="shared" si="13"/>
        <v>19600000</v>
      </c>
      <c r="G51" s="6">
        <f t="shared" si="11"/>
        <v>8200000</v>
      </c>
      <c r="H51" s="6">
        <f t="shared" si="12"/>
        <v>11400000</v>
      </c>
    </row>
    <row r="52" spans="2:12" x14ac:dyDescent="0.25">
      <c r="C52" s="5">
        <v>9</v>
      </c>
      <c r="D52" s="6">
        <f>D51</f>
        <v>98</v>
      </c>
      <c r="E52" s="6">
        <f t="shared" si="10"/>
        <v>200000</v>
      </c>
      <c r="F52" s="6">
        <f t="shared" si="13"/>
        <v>19600000</v>
      </c>
      <c r="G52" s="6">
        <f t="shared" si="11"/>
        <v>8200000</v>
      </c>
      <c r="H52" s="6">
        <f t="shared" si="12"/>
        <v>11400000</v>
      </c>
    </row>
    <row r="53" spans="2:12" x14ac:dyDescent="0.25">
      <c r="C53" s="5">
        <v>10</v>
      </c>
      <c r="D53" s="6">
        <f>D52</f>
        <v>98</v>
      </c>
      <c r="E53" s="6">
        <f t="shared" si="10"/>
        <v>200000</v>
      </c>
      <c r="F53" s="6">
        <f t="shared" si="13"/>
        <v>19600000</v>
      </c>
      <c r="G53" s="6">
        <f t="shared" si="11"/>
        <v>8200000</v>
      </c>
      <c r="H53" s="6">
        <f t="shared" si="12"/>
        <v>11400000</v>
      </c>
    </row>
    <row r="56" spans="2:12" x14ac:dyDescent="0.25">
      <c r="B56" t="s">
        <v>28</v>
      </c>
    </row>
    <row r="58" spans="2:12" ht="30" x14ac:dyDescent="0.25">
      <c r="C58" s="4" t="s">
        <v>15</v>
      </c>
      <c r="D58" s="4" t="s">
        <v>17</v>
      </c>
      <c r="E58" s="4" t="s">
        <v>16</v>
      </c>
      <c r="F58" s="4" t="s">
        <v>19</v>
      </c>
      <c r="G58" s="4" t="s">
        <v>21</v>
      </c>
      <c r="H58" s="4" t="s">
        <v>20</v>
      </c>
    </row>
    <row r="59" spans="2:12" x14ac:dyDescent="0.25">
      <c r="C59" s="5">
        <v>0</v>
      </c>
      <c r="D59" s="6">
        <f>L10</f>
        <v>-50000000</v>
      </c>
      <c r="E59" s="5" t="s">
        <v>27</v>
      </c>
      <c r="F59" s="5" t="s">
        <v>27</v>
      </c>
      <c r="G59" s="5" t="s">
        <v>27</v>
      </c>
      <c r="H59" s="6">
        <f>D59</f>
        <v>-50000000</v>
      </c>
    </row>
    <row r="60" spans="2:12" x14ac:dyDescent="0.25">
      <c r="C60" s="5">
        <v>1</v>
      </c>
      <c r="D60" s="6">
        <f t="shared" ref="D60:D66" si="14">D16</f>
        <v>66.034999999999997</v>
      </c>
      <c r="E60" s="6">
        <f t="shared" ref="E60:E69" si="15">E28</f>
        <v>500000</v>
      </c>
      <c r="F60" s="6">
        <f>D60*E60</f>
        <v>33017500</v>
      </c>
      <c r="G60" s="6">
        <f>$H$3*E60</f>
        <v>20500000</v>
      </c>
      <c r="H60" s="6">
        <f>F60-G60</f>
        <v>12517500</v>
      </c>
    </row>
    <row r="61" spans="2:12" x14ac:dyDescent="0.25">
      <c r="C61" s="5">
        <v>2</v>
      </c>
      <c r="D61" s="6">
        <f t="shared" si="14"/>
        <v>85</v>
      </c>
      <c r="E61" s="6">
        <f t="shared" si="15"/>
        <v>400000</v>
      </c>
      <c r="F61" s="6">
        <f>D61*E61</f>
        <v>34000000</v>
      </c>
      <c r="G61" s="6">
        <f t="shared" ref="G61:G69" si="16">$H$3*E61</f>
        <v>16400000</v>
      </c>
      <c r="H61" s="6">
        <f t="shared" ref="H61:H69" si="17">F61-G61</f>
        <v>17600000</v>
      </c>
    </row>
    <row r="62" spans="2:12" x14ac:dyDescent="0.25">
      <c r="C62" s="5">
        <v>3</v>
      </c>
      <c r="D62" s="6">
        <f t="shared" si="14"/>
        <v>90</v>
      </c>
      <c r="E62" s="6">
        <f t="shared" si="15"/>
        <v>300000</v>
      </c>
      <c r="F62" s="6">
        <f t="shared" ref="F62:F69" si="18">D62*E62</f>
        <v>27000000</v>
      </c>
      <c r="G62" s="6">
        <f t="shared" si="16"/>
        <v>12300000</v>
      </c>
      <c r="H62" s="6">
        <f t="shared" si="17"/>
        <v>14700000</v>
      </c>
      <c r="K62" t="s">
        <v>22</v>
      </c>
      <c r="L62" s="6">
        <f>NPV(N12,H60:H69)+H59</f>
        <v>49340532.89438355</v>
      </c>
    </row>
    <row r="63" spans="2:12" x14ac:dyDescent="0.25">
      <c r="C63" s="5">
        <v>4</v>
      </c>
      <c r="D63" s="6">
        <f t="shared" si="14"/>
        <v>95</v>
      </c>
      <c r="E63" s="6">
        <f t="shared" si="15"/>
        <v>200000</v>
      </c>
      <c r="F63" s="6">
        <f t="shared" si="18"/>
        <v>19000000</v>
      </c>
      <c r="G63" s="6">
        <f t="shared" si="16"/>
        <v>8200000</v>
      </c>
      <c r="H63" s="6">
        <f t="shared" si="17"/>
        <v>10800000</v>
      </c>
    </row>
    <row r="64" spans="2:12" x14ac:dyDescent="0.25">
      <c r="C64" s="5">
        <v>5</v>
      </c>
      <c r="D64" s="6">
        <f t="shared" si="14"/>
        <v>98</v>
      </c>
      <c r="E64" s="6">
        <f t="shared" si="15"/>
        <v>200000</v>
      </c>
      <c r="F64" s="6">
        <f t="shared" si="18"/>
        <v>19600000</v>
      </c>
      <c r="G64" s="6">
        <f t="shared" si="16"/>
        <v>8200000</v>
      </c>
      <c r="H64" s="6">
        <f t="shared" si="17"/>
        <v>11400000</v>
      </c>
    </row>
    <row r="65" spans="3:8" x14ac:dyDescent="0.25">
      <c r="C65" s="5">
        <v>6</v>
      </c>
      <c r="D65" s="6">
        <f t="shared" si="14"/>
        <v>98</v>
      </c>
      <c r="E65" s="6">
        <f t="shared" si="15"/>
        <v>200000</v>
      </c>
      <c r="F65" s="6">
        <f t="shared" si="18"/>
        <v>19600000</v>
      </c>
      <c r="G65" s="6">
        <f t="shared" si="16"/>
        <v>8200000</v>
      </c>
      <c r="H65" s="6">
        <f t="shared" si="17"/>
        <v>11400000</v>
      </c>
    </row>
    <row r="66" spans="3:8" x14ac:dyDescent="0.25">
      <c r="C66" s="5">
        <v>7</v>
      </c>
      <c r="D66" s="6">
        <f t="shared" si="14"/>
        <v>98</v>
      </c>
      <c r="E66" s="6">
        <f t="shared" si="15"/>
        <v>200000</v>
      </c>
      <c r="F66" s="6">
        <f t="shared" si="18"/>
        <v>19600000</v>
      </c>
      <c r="G66" s="6">
        <f t="shared" si="16"/>
        <v>8200000</v>
      </c>
      <c r="H66" s="6">
        <f t="shared" si="17"/>
        <v>11400000</v>
      </c>
    </row>
    <row r="67" spans="3:8" x14ac:dyDescent="0.25">
      <c r="C67" s="5">
        <v>8</v>
      </c>
      <c r="D67" s="6">
        <f>D66</f>
        <v>98</v>
      </c>
      <c r="E67" s="6">
        <f t="shared" si="15"/>
        <v>200000</v>
      </c>
      <c r="F67" s="6">
        <f t="shared" si="18"/>
        <v>19600000</v>
      </c>
      <c r="G67" s="6">
        <f t="shared" si="16"/>
        <v>8200000</v>
      </c>
      <c r="H67" s="6">
        <f t="shared" si="17"/>
        <v>11400000</v>
      </c>
    </row>
    <row r="68" spans="3:8" x14ac:dyDescent="0.25">
      <c r="C68" s="5">
        <v>9</v>
      </c>
      <c r="D68" s="6">
        <f t="shared" ref="D68:D69" si="19">D67</f>
        <v>98</v>
      </c>
      <c r="E68" s="6">
        <f t="shared" si="15"/>
        <v>200000</v>
      </c>
      <c r="F68" s="6">
        <f t="shared" si="18"/>
        <v>19600000</v>
      </c>
      <c r="G68" s="6">
        <f t="shared" si="16"/>
        <v>8200000</v>
      </c>
      <c r="H68" s="6">
        <f t="shared" si="17"/>
        <v>11400000</v>
      </c>
    </row>
    <row r="69" spans="3:8" x14ac:dyDescent="0.25">
      <c r="C69" s="5">
        <v>10</v>
      </c>
      <c r="D69" s="6">
        <f t="shared" si="19"/>
        <v>98</v>
      </c>
      <c r="E69" s="6">
        <f t="shared" si="15"/>
        <v>200000</v>
      </c>
      <c r="F69" s="6">
        <f t="shared" si="18"/>
        <v>19600000</v>
      </c>
      <c r="G69" s="6">
        <f t="shared" si="16"/>
        <v>8200000</v>
      </c>
      <c r="H69" s="6">
        <f t="shared" si="17"/>
        <v>11400000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EJE1</vt:lpstr>
      <vt:lpstr>EJE 1-1</vt:lpstr>
      <vt:lpstr>EJE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2018-06-28T20:40:52Z</dcterms:created>
  <dcterms:modified xsi:type="dcterms:W3CDTF">2018-07-09T18:59:42Z</dcterms:modified>
</cp:coreProperties>
</file>