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JERCICIOS LIBRO PROYECTOS BORRADOR\1. ejercicio EPS titman\"/>
    </mc:Choice>
  </mc:AlternateContent>
  <bookViews>
    <workbookView xWindow="0" yWindow="0" windowWidth="20490" windowHeight="7455" activeTab="2"/>
  </bookViews>
  <sheets>
    <sheet name="Hoja1" sheetId="1" r:id="rId1"/>
    <sheet name="py sin deuda" sheetId="3" r:id="rId2"/>
    <sheet name="py con deuda " sheetId="4" r:id="rId3"/>
    <sheet name="Hoja5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 l="1"/>
  <c r="O25" i="3"/>
  <c r="G22" i="3"/>
  <c r="I35" i="3"/>
  <c r="E35" i="3"/>
  <c r="G35" i="3"/>
  <c r="I35" i="1"/>
  <c r="E22" i="1"/>
  <c r="E16" i="1" l="1"/>
  <c r="N16" i="1"/>
  <c r="N17" i="1"/>
  <c r="I22" i="4" l="1"/>
  <c r="G22" i="4"/>
  <c r="O25" i="4"/>
  <c r="O22" i="4"/>
  <c r="O21" i="4"/>
  <c r="G28" i="4"/>
  <c r="I25" i="4"/>
  <c r="G25" i="4"/>
  <c r="G26" i="4" s="1"/>
  <c r="G27" i="4" s="1"/>
  <c r="G30" i="4" s="1"/>
  <c r="G35" i="4" s="1"/>
  <c r="E25" i="4"/>
  <c r="E26" i="4" s="1"/>
  <c r="E27" i="4" s="1"/>
  <c r="E30" i="4" s="1"/>
  <c r="I35" i="4" s="1"/>
  <c r="G20" i="4"/>
  <c r="G21" i="4" s="1"/>
  <c r="G19" i="4"/>
  <c r="E19" i="4"/>
  <c r="I16" i="4"/>
  <c r="I19" i="4" s="1"/>
  <c r="G16" i="4"/>
  <c r="E16" i="4"/>
  <c r="E5" i="4"/>
  <c r="G28" i="3"/>
  <c r="I16" i="3"/>
  <c r="G16" i="3"/>
  <c r="G19" i="3" s="1"/>
  <c r="E16" i="3"/>
  <c r="E19" i="3" s="1"/>
  <c r="E5" i="3"/>
  <c r="G35" i="1"/>
  <c r="L17" i="1"/>
  <c r="I29" i="1"/>
  <c r="I28" i="1"/>
  <c r="I26" i="1"/>
  <c r="I27" i="1" s="1"/>
  <c r="I30" i="1" s="1"/>
  <c r="I25" i="1"/>
  <c r="I20" i="1"/>
  <c r="I21" i="1" s="1"/>
  <c r="I22" i="1" s="1"/>
  <c r="G20" i="1"/>
  <c r="G21" i="1" s="1"/>
  <c r="G22" i="1" s="1"/>
  <c r="I19" i="1"/>
  <c r="I17" i="1"/>
  <c r="I16" i="1"/>
  <c r="G26" i="1"/>
  <c r="G27" i="1" s="1"/>
  <c r="G30" i="1" s="1"/>
  <c r="E26" i="1"/>
  <c r="E27" i="1" s="1"/>
  <c r="E30" i="1" s="1"/>
  <c r="E35" i="1" s="1"/>
  <c r="G25" i="1"/>
  <c r="E25" i="1"/>
  <c r="G19" i="1"/>
  <c r="G17" i="1"/>
  <c r="E19" i="1"/>
  <c r="E18" i="1"/>
  <c r="E5" i="1"/>
  <c r="E20" i="1" l="1"/>
  <c r="E21" i="1" s="1"/>
  <c r="E21" i="4"/>
  <c r="E22" i="4" s="1"/>
  <c r="I20" i="4"/>
  <c r="I21" i="4"/>
  <c r="E20" i="4"/>
  <c r="I26" i="4"/>
  <c r="I27" i="4" s="1"/>
  <c r="I30" i="4" s="1"/>
  <c r="I19" i="3"/>
  <c r="I20" i="3" s="1"/>
  <c r="I21" i="3" s="1"/>
  <c r="E20" i="3"/>
  <c r="E21" i="3" s="1"/>
  <c r="E22" i="3" s="1"/>
  <c r="O22" i="3" s="1"/>
  <c r="O23" i="3" s="1"/>
  <c r="G20" i="3"/>
  <c r="G21" i="3" s="1"/>
  <c r="E25" i="3"/>
  <c r="G25" i="3"/>
  <c r="G16" i="1"/>
  <c r="I22" i="3" l="1"/>
  <c r="G26" i="3"/>
  <c r="G27" i="3" s="1"/>
  <c r="G30" i="3" s="1"/>
  <c r="I25" i="3"/>
  <c r="E26" i="3"/>
  <c r="E27" i="3" s="1"/>
  <c r="E30" i="3" s="1"/>
  <c r="I26" i="3" l="1"/>
  <c r="I27" i="3" s="1"/>
  <c r="I30" i="3" s="1"/>
</calcChain>
</file>

<file path=xl/comments1.xml><?xml version="1.0" encoding="utf-8"?>
<comments xmlns="http://schemas.openxmlformats.org/spreadsheetml/2006/main">
  <authors>
    <author>Luis</author>
  </authors>
  <commentList>
    <comment ref="G18" authorId="0" shapeId="0">
      <text>
        <r>
          <rPr>
            <b/>
            <sz val="9"/>
            <color indexed="81"/>
            <rFont val="Tahoma"/>
            <family val="2"/>
          </rPr>
          <t>Luis:</t>
        </r>
        <r>
          <rPr>
            <sz val="9"/>
            <color indexed="81"/>
            <rFont val="Tahoma"/>
            <family val="2"/>
          </rPr>
          <t xml:space="preserve">
explicra, ya no se invirete en bonos, sino en el py
</t>
        </r>
      </text>
    </comment>
  </commentList>
</comments>
</file>

<file path=xl/comments2.xml><?xml version="1.0" encoding="utf-8"?>
<comments xmlns="http://schemas.openxmlformats.org/spreadsheetml/2006/main">
  <authors>
    <author>Luis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Luis:</t>
        </r>
        <r>
          <rPr>
            <sz val="9"/>
            <color indexed="81"/>
            <rFont val="Tahoma"/>
            <family val="2"/>
          </rPr>
          <t xml:space="preserve">
no existe deuda,xq se financia con emision de acciones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Luis:</t>
        </r>
        <r>
          <rPr>
            <sz val="9"/>
            <color indexed="81"/>
            <rFont val="Tahoma"/>
            <family val="2"/>
          </rPr>
          <t xml:space="preserve">
es cero porque la empresa reparte las reservas en dividendos a sus accionistas 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Luis:</t>
        </r>
        <r>
          <rPr>
            <sz val="9"/>
            <color indexed="81"/>
            <rFont val="Tahoma"/>
            <family val="2"/>
          </rPr>
          <t xml:space="preserve">
explicra, ya no se invirete en bonos, sino en el py
</t>
        </r>
      </text>
    </comment>
  </commentList>
</comments>
</file>

<file path=xl/comments3.xml><?xml version="1.0" encoding="utf-8"?>
<comments xmlns="http://schemas.openxmlformats.org/spreadsheetml/2006/main">
  <authors>
    <author>Luis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Luis:</t>
        </r>
        <r>
          <rPr>
            <sz val="9"/>
            <color indexed="81"/>
            <rFont val="Tahoma"/>
            <family val="2"/>
          </rPr>
          <t xml:space="preserve">
no existe deuda,xq se financia con emision de acciones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Luis:</t>
        </r>
        <r>
          <rPr>
            <sz val="9"/>
            <color indexed="81"/>
            <rFont val="Tahoma"/>
            <family val="2"/>
          </rPr>
          <t xml:space="preserve">
es cero porque la empresa reparte las reservas en dividendos a sus accionistas 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Luis:</t>
        </r>
        <r>
          <rPr>
            <sz val="9"/>
            <color indexed="81"/>
            <rFont val="Tahoma"/>
            <family val="2"/>
          </rPr>
          <t xml:space="preserve">
explicra, ya no se invirete en bonos, sino en el py
</t>
        </r>
      </text>
    </comment>
  </commentList>
</comments>
</file>

<file path=xl/sharedStrings.xml><?xml version="1.0" encoding="utf-8"?>
<sst xmlns="http://schemas.openxmlformats.org/spreadsheetml/2006/main" count="147" uniqueCount="61">
  <si>
    <t>Impacto del proyecto en el valor de la empresa</t>
  </si>
  <si>
    <t>Inversión total</t>
  </si>
  <si>
    <t>Recursos propios</t>
  </si>
  <si>
    <t>Deuda</t>
  </si>
  <si>
    <t>EBIT adicional al año</t>
  </si>
  <si>
    <t>Tasa impositiva</t>
  </si>
  <si>
    <t>Rendimiento de los bonos tesoro</t>
  </si>
  <si>
    <t>Tasa de interes acreedor(antes de impuestos)</t>
  </si>
  <si>
    <t>Coste de recursos propios</t>
  </si>
  <si>
    <t>Coste de capital</t>
  </si>
  <si>
    <t>PY</t>
  </si>
  <si>
    <t>Empres sin py</t>
  </si>
  <si>
    <t>Proyecto</t>
  </si>
  <si>
    <t>Empresa + proyecto</t>
  </si>
  <si>
    <t>Estado de resultados</t>
  </si>
  <si>
    <t>EBIT</t>
  </si>
  <si>
    <t>Gastos por intereses</t>
  </si>
  <si>
    <t>Ingreso por interes</t>
  </si>
  <si>
    <t>EBT</t>
  </si>
  <si>
    <t>Impuestos</t>
  </si>
  <si>
    <t>Ingreso neto</t>
  </si>
  <si>
    <t>acciones emitidas</t>
  </si>
  <si>
    <t>Flujo de caja</t>
  </si>
  <si>
    <t>NOPAT</t>
  </si>
  <si>
    <t xml:space="preserve">Amortizacion </t>
  </si>
  <si>
    <t>CAPEX</t>
  </si>
  <si>
    <t>FFCF</t>
  </si>
  <si>
    <t xml:space="preserve">Beneficio por acción (EPS) </t>
  </si>
  <si>
    <t>DATO</t>
  </si>
  <si>
    <t>NOTAS</t>
  </si>
  <si>
    <t>4 flujos de caja disponible</t>
  </si>
  <si>
    <t>el EPS aumenta si se aprueba el py</t>
  </si>
  <si>
    <t>=Dato del problema</t>
  </si>
  <si>
    <t xml:space="preserve">=En el caso de empresa sin proyecto este corresponde los intereses que se estan pagando que corresponden a una deuda antigua; para el caso del proyecto es la tasa de interes 5% por monto de la deuda  2,000,000 </t>
  </si>
  <si>
    <t xml:space="preserve">=En el caso de la empresa sin proyecto, esta invierte en el los bonos del tesoro americano con un tasa de rendimiento de 4% por lo 4,000,000 de utilidades retenidas con las que cuenta; Para el proyecto esto no se considera debido que estas utilidades retenidas se están invirtiendo en el proyecto </t>
  </si>
  <si>
    <t>= (1)-(2)+(3)</t>
  </si>
  <si>
    <t>Valor de la empresa + py</t>
  </si>
  <si>
    <t>Valor de la empresa</t>
  </si>
  <si>
    <t>Valor del py</t>
  </si>
  <si>
    <t>sin deuda</t>
  </si>
  <si>
    <t>¿?</t>
  </si>
  <si>
    <t>=30%*(4)</t>
  </si>
  <si>
    <t>=(4)-(5)</t>
  </si>
  <si>
    <t>=(6)/2,000,000</t>
  </si>
  <si>
    <t>DATO  4</t>
  </si>
  <si>
    <t>=4,000,000; Dato</t>
  </si>
  <si>
    <t>=30%*(1)</t>
  </si>
  <si>
    <t>=(1)-(2)</t>
  </si>
  <si>
    <t>emision de acciones</t>
  </si>
  <si>
    <t>EPS</t>
  </si>
  <si>
    <t>PER=ROE</t>
  </si>
  <si>
    <t xml:space="preserve">PRECIO </t>
  </si>
  <si>
    <t>ACCIONES A EMITIR</t>
  </si>
  <si>
    <t xml:space="preserve">PRECIO DE LA ACCION </t>
  </si>
  <si>
    <t>362-371</t>
  </si>
  <si>
    <t xml:space="preserve">=2,400; Dato </t>
  </si>
  <si>
    <t xml:space="preserve">= Capex= Depreciacion y amortizacion </t>
  </si>
  <si>
    <t xml:space="preserve">CAMBIAR DATOS </t>
  </si>
  <si>
    <t>=(3)+(4)+(5)</t>
  </si>
  <si>
    <t xml:space="preserve">EBIT </t>
  </si>
  <si>
    <t>Empresa sin 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</si>
</sst>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3" fontId="0" fillId="0" borderId="0" xfId="0" applyNumberFormat="1"/>
    <xf numFmtId="9" fontId="0" fillId="0" borderId="0" xfId="1" applyFont="1"/>
    <xf numFmtId="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2" xfId="0" applyNumberFormat="1" applyBorder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3" fontId="0" fillId="0" borderId="1" xfId="0" applyNumberFormat="1" applyBorder="1"/>
    <xf numFmtId="0" fontId="0" fillId="2" borderId="0" xfId="0" applyFill="1"/>
    <xf numFmtId="49" fontId="0" fillId="0" borderId="0" xfId="0" applyNumberFormat="1"/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5" borderId="0" xfId="0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0" fontId="0" fillId="0" borderId="0" xfId="0" applyFill="1"/>
    <xf numFmtId="3" fontId="0" fillId="0" borderId="3" xfId="0" applyNumberFormat="1" applyBorder="1"/>
    <xf numFmtId="0" fontId="0" fillId="0" borderId="3" xfId="0" applyBorder="1"/>
    <xf numFmtId="164" fontId="0" fillId="0" borderId="3" xfId="0" applyNumberFormat="1" applyBorder="1"/>
    <xf numFmtId="165" fontId="0" fillId="0" borderId="3" xfId="0" applyNumberFormat="1" applyBorder="1"/>
    <xf numFmtId="10" fontId="0" fillId="0" borderId="0" xfId="1" applyNumberFormat="1" applyFont="1"/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4"/>
  <sheetViews>
    <sheetView workbookViewId="0">
      <selection activeCell="K31" sqref="K31"/>
    </sheetView>
  </sheetViews>
  <sheetFormatPr baseColWidth="10" defaultRowHeight="15" x14ac:dyDescent="0.25"/>
  <cols>
    <col min="2" max="2" width="37.140625" customWidth="1"/>
    <col min="5" max="5" width="14.7109375" customWidth="1"/>
    <col min="6" max="6" width="5.7109375" customWidth="1"/>
    <col min="7" max="7" width="14.7109375" customWidth="1"/>
    <col min="8" max="8" width="5.7109375" customWidth="1"/>
    <col min="9" max="9" width="14.7109375" customWidth="1"/>
  </cols>
  <sheetData>
    <row r="1" spans="1:14" x14ac:dyDescent="0.25">
      <c r="A1" t="s">
        <v>0</v>
      </c>
    </row>
    <row r="4" spans="1:14" x14ac:dyDescent="0.25">
      <c r="B4" t="s">
        <v>1</v>
      </c>
      <c r="C4" s="2">
        <v>6000000</v>
      </c>
    </row>
    <row r="5" spans="1:14" x14ac:dyDescent="0.25">
      <c r="A5" t="s">
        <v>59</v>
      </c>
      <c r="B5" t="s">
        <v>2</v>
      </c>
      <c r="C5" s="2">
        <v>4000000</v>
      </c>
      <c r="E5">
        <f>C5/C4</f>
        <v>0.66666666666666663</v>
      </c>
      <c r="G5" s="2">
        <v>2000000</v>
      </c>
      <c r="H5" t="s">
        <v>21</v>
      </c>
    </row>
    <row r="6" spans="1:14" x14ac:dyDescent="0.25">
      <c r="B6" t="s">
        <v>3</v>
      </c>
      <c r="C6" s="2">
        <v>2000000</v>
      </c>
    </row>
    <row r="7" spans="1:14" x14ac:dyDescent="0.25">
      <c r="A7" t="s">
        <v>10</v>
      </c>
      <c r="B7" t="s">
        <v>4</v>
      </c>
      <c r="C7" s="2">
        <v>500000</v>
      </c>
    </row>
    <row r="8" spans="1:14" x14ac:dyDescent="0.25">
      <c r="B8" t="s">
        <v>5</v>
      </c>
      <c r="C8" s="3">
        <v>0.2</v>
      </c>
    </row>
    <row r="9" spans="1:14" x14ac:dyDescent="0.25">
      <c r="B9" t="s">
        <v>6</v>
      </c>
      <c r="C9" s="3">
        <v>0.04</v>
      </c>
    </row>
    <row r="10" spans="1:14" x14ac:dyDescent="0.25">
      <c r="B10" t="s">
        <v>7</v>
      </c>
      <c r="C10" s="4">
        <v>0.05</v>
      </c>
    </row>
    <row r="11" spans="1:14" x14ac:dyDescent="0.25">
      <c r="B11" t="s">
        <v>8</v>
      </c>
      <c r="C11" s="4">
        <v>0.1</v>
      </c>
    </row>
    <row r="12" spans="1:14" x14ac:dyDescent="0.25">
      <c r="B12" t="s">
        <v>9</v>
      </c>
      <c r="C12" s="4">
        <v>0.08</v>
      </c>
    </row>
    <row r="15" spans="1:14" ht="23.25" customHeight="1" x14ac:dyDescent="0.25">
      <c r="B15" s="11" t="s">
        <v>14</v>
      </c>
      <c r="E15" s="15" t="s">
        <v>60</v>
      </c>
      <c r="F15" s="5"/>
      <c r="G15" s="17" t="s">
        <v>12</v>
      </c>
      <c r="H15" s="5"/>
      <c r="I15" s="18" t="s">
        <v>13</v>
      </c>
    </row>
    <row r="16" spans="1:14" x14ac:dyDescent="0.25">
      <c r="A16">
        <v>1</v>
      </c>
      <c r="B16" t="s">
        <v>15</v>
      </c>
      <c r="E16" s="29">
        <f>C5</f>
        <v>4000000</v>
      </c>
      <c r="F16" s="10"/>
      <c r="G16" s="29">
        <f>C7</f>
        <v>500000</v>
      </c>
      <c r="H16" s="10"/>
      <c r="I16" s="29">
        <f>C5+C7</f>
        <v>4500000</v>
      </c>
      <c r="N16" s="2">
        <f>3200000/C12</f>
        <v>40000000</v>
      </c>
    </row>
    <row r="17" spans="1:14" x14ac:dyDescent="0.25">
      <c r="A17">
        <v>2</v>
      </c>
      <c r="B17" t="s">
        <v>16</v>
      </c>
      <c r="E17" s="29">
        <v>500000</v>
      </c>
      <c r="F17" s="10"/>
      <c r="G17" s="29">
        <f>C10*C6</f>
        <v>100000</v>
      </c>
      <c r="H17" s="10"/>
      <c r="I17" s="29">
        <f>E17+G17</f>
        <v>600000</v>
      </c>
      <c r="L17">
        <f>2928000/2000000</f>
        <v>1.464</v>
      </c>
      <c r="N17" s="2">
        <f>400000/C12</f>
        <v>5000000</v>
      </c>
    </row>
    <row r="18" spans="1:14" x14ac:dyDescent="0.25">
      <c r="A18">
        <v>3</v>
      </c>
      <c r="B18" t="s">
        <v>17</v>
      </c>
      <c r="E18" s="30">
        <f>C5*C9</f>
        <v>160000</v>
      </c>
      <c r="F18" s="10"/>
      <c r="G18" s="31">
        <v>0</v>
      </c>
      <c r="H18" s="10"/>
      <c r="I18" s="30">
        <v>0</v>
      </c>
      <c r="N18" s="2"/>
    </row>
    <row r="19" spans="1:14" x14ac:dyDescent="0.25">
      <c r="A19">
        <v>4</v>
      </c>
      <c r="B19" t="s">
        <v>18</v>
      </c>
      <c r="E19" s="29">
        <f>E16-E17+E18</f>
        <v>3660000</v>
      </c>
      <c r="F19" s="10"/>
      <c r="G19" s="29">
        <f>G16-G17+G18</f>
        <v>400000</v>
      </c>
      <c r="H19" s="10"/>
      <c r="I19" s="29">
        <f>I16-I17+I18</f>
        <v>3900000</v>
      </c>
      <c r="N19" s="2"/>
    </row>
    <row r="20" spans="1:14" x14ac:dyDescent="0.25">
      <c r="A20">
        <v>5</v>
      </c>
      <c r="B20" t="s">
        <v>19</v>
      </c>
      <c r="E20" s="29">
        <f>C8*E19</f>
        <v>732000</v>
      </c>
      <c r="F20" s="10"/>
      <c r="G20" s="10">
        <f>$G$19*C8</f>
        <v>80000</v>
      </c>
      <c r="H20" s="10"/>
      <c r="I20" s="29">
        <f>$I$19*C8</f>
        <v>780000</v>
      </c>
      <c r="N20" s="2"/>
    </row>
    <row r="21" spans="1:14" ht="15.75" thickBot="1" x14ac:dyDescent="0.3">
      <c r="A21">
        <v>6</v>
      </c>
      <c r="B21" t="s">
        <v>20</v>
      </c>
      <c r="E21" s="32">
        <f>E19-E20</f>
        <v>2928000</v>
      </c>
      <c r="F21" s="10"/>
      <c r="G21" s="32">
        <f>G19-G20</f>
        <v>320000</v>
      </c>
      <c r="H21" s="10"/>
      <c r="I21" s="32">
        <f>I19-I20</f>
        <v>3120000</v>
      </c>
      <c r="N21" s="2"/>
    </row>
    <row r="22" spans="1:14" ht="15.75" thickTop="1" x14ac:dyDescent="0.25">
      <c r="A22">
        <v>7</v>
      </c>
      <c r="B22" t="s">
        <v>27</v>
      </c>
      <c r="E22" s="33">
        <f>E21/G5</f>
        <v>1.464</v>
      </c>
      <c r="F22" s="10"/>
      <c r="G22" s="34">
        <f>G21/G5</f>
        <v>0.16</v>
      </c>
      <c r="H22" s="10"/>
      <c r="I22" s="33">
        <f>I21/G5</f>
        <v>1.56</v>
      </c>
      <c r="J22" t="s">
        <v>31</v>
      </c>
    </row>
    <row r="23" spans="1:14" x14ac:dyDescent="0.25">
      <c r="E23" s="2"/>
    </row>
    <row r="24" spans="1:14" ht="24" customHeight="1" x14ac:dyDescent="0.25">
      <c r="B24" s="11" t="s">
        <v>22</v>
      </c>
      <c r="E24" s="2"/>
    </row>
    <row r="25" spans="1:14" x14ac:dyDescent="0.25">
      <c r="A25">
        <v>1</v>
      </c>
      <c r="B25" t="s">
        <v>15</v>
      </c>
      <c r="E25" s="29">
        <f>E16</f>
        <v>4000000</v>
      </c>
      <c r="F25" s="29"/>
      <c r="G25" s="29">
        <f t="shared" ref="G25" si="0">G16</f>
        <v>500000</v>
      </c>
      <c r="H25" s="10"/>
      <c r="I25" s="29">
        <f>E25+G25</f>
        <v>4500000</v>
      </c>
    </row>
    <row r="26" spans="1:14" x14ac:dyDescent="0.25">
      <c r="A26">
        <v>2</v>
      </c>
      <c r="B26" t="s">
        <v>19</v>
      </c>
      <c r="E26" s="30">
        <f>$C$8*E25</f>
        <v>800000</v>
      </c>
      <c r="F26" s="29"/>
      <c r="G26" s="30">
        <f t="shared" ref="G26" si="1">$C$8*G25</f>
        <v>100000</v>
      </c>
      <c r="H26" s="10"/>
      <c r="I26" s="31">
        <f>I25*C8</f>
        <v>900000</v>
      </c>
    </row>
    <row r="27" spans="1:14" x14ac:dyDescent="0.25">
      <c r="A27">
        <v>3</v>
      </c>
      <c r="B27" t="s">
        <v>23</v>
      </c>
      <c r="E27" s="29">
        <f>E25-E26</f>
        <v>3200000</v>
      </c>
      <c r="F27" s="29"/>
      <c r="G27" s="29">
        <f t="shared" ref="G27" si="2">G25-G26</f>
        <v>400000</v>
      </c>
      <c r="H27" s="10"/>
      <c r="I27" s="29">
        <f>I25-I26</f>
        <v>3600000</v>
      </c>
    </row>
    <row r="28" spans="1:14" x14ac:dyDescent="0.25">
      <c r="A28" t="s">
        <v>44</v>
      </c>
      <c r="B28" t="s">
        <v>24</v>
      </c>
      <c r="E28" s="29">
        <v>2400000</v>
      </c>
      <c r="F28" s="29"/>
      <c r="G28" s="29">
        <v>0</v>
      </c>
      <c r="H28" s="10"/>
      <c r="I28" s="29">
        <f>E28</f>
        <v>2400000</v>
      </c>
    </row>
    <row r="29" spans="1:14" x14ac:dyDescent="0.25">
      <c r="A29">
        <v>5</v>
      </c>
      <c r="B29" t="s">
        <v>25</v>
      </c>
      <c r="E29" s="30">
        <v>-2400000</v>
      </c>
      <c r="F29" s="10"/>
      <c r="G29" s="31">
        <v>0</v>
      </c>
      <c r="H29" s="10"/>
      <c r="I29" s="30">
        <f>E29</f>
        <v>-2400000</v>
      </c>
    </row>
    <row r="30" spans="1:14" x14ac:dyDescent="0.25">
      <c r="A30">
        <v>6</v>
      </c>
      <c r="B30" t="s">
        <v>26</v>
      </c>
      <c r="E30" s="29">
        <f>SUM(E27:E29)</f>
        <v>3200000</v>
      </c>
      <c r="F30" s="29"/>
      <c r="G30" s="29">
        <f t="shared" ref="G30" si="3">SUM(G27:G29)</f>
        <v>400000</v>
      </c>
      <c r="H30" s="10"/>
      <c r="I30" s="29">
        <f>SUM(I27:I29)</f>
        <v>3600000</v>
      </c>
    </row>
    <row r="34" spans="1:12" ht="30" x14ac:dyDescent="0.25">
      <c r="E34" s="20" t="s">
        <v>37</v>
      </c>
      <c r="G34" s="19" t="s">
        <v>38</v>
      </c>
      <c r="H34" s="6"/>
      <c r="I34" s="18" t="s">
        <v>36</v>
      </c>
    </row>
    <row r="35" spans="1:12" x14ac:dyDescent="0.25">
      <c r="E35" s="2">
        <f>E30/C12</f>
        <v>40000000</v>
      </c>
      <c r="G35" s="2">
        <f>G30/C12-C4</f>
        <v>-1000000</v>
      </c>
      <c r="I35" s="2">
        <f>E35+G35</f>
        <v>39000000</v>
      </c>
    </row>
    <row r="38" spans="1:12" x14ac:dyDescent="0.25">
      <c r="B38" s="13" t="s">
        <v>29</v>
      </c>
    </row>
    <row r="39" spans="1:12" x14ac:dyDescent="0.25">
      <c r="A39">
        <v>1</v>
      </c>
      <c r="B39" s="14" t="s">
        <v>32</v>
      </c>
    </row>
    <row r="40" spans="1:12" x14ac:dyDescent="0.25">
      <c r="A40">
        <v>2</v>
      </c>
      <c r="B40" s="14" t="s">
        <v>33</v>
      </c>
    </row>
    <row r="41" spans="1:12" x14ac:dyDescent="0.25">
      <c r="A41">
        <v>3</v>
      </c>
      <c r="B41" s="14" t="s">
        <v>34</v>
      </c>
    </row>
    <row r="42" spans="1:12" x14ac:dyDescent="0.25">
      <c r="A42">
        <v>4</v>
      </c>
      <c r="B42" s="14" t="s">
        <v>35</v>
      </c>
    </row>
    <row r="43" spans="1:12" x14ac:dyDescent="0.25">
      <c r="A43">
        <v>5</v>
      </c>
      <c r="B43" s="14" t="s">
        <v>41</v>
      </c>
    </row>
    <row r="44" spans="1:12" x14ac:dyDescent="0.25">
      <c r="A44">
        <v>6</v>
      </c>
      <c r="B44" s="14" t="s">
        <v>42</v>
      </c>
    </row>
    <row r="45" spans="1:12" x14ac:dyDescent="0.25">
      <c r="A45">
        <v>7</v>
      </c>
      <c r="B45" s="14" t="s">
        <v>43</v>
      </c>
    </row>
    <row r="46" spans="1:12" x14ac:dyDescent="0.25">
      <c r="A46">
        <v>8</v>
      </c>
      <c r="B46" s="14" t="s">
        <v>30</v>
      </c>
    </row>
    <row r="47" spans="1:12" x14ac:dyDescent="0.25">
      <c r="L47" s="28"/>
    </row>
    <row r="48" spans="1:12" x14ac:dyDescent="0.25">
      <c r="A48">
        <v>1</v>
      </c>
      <c r="B48" s="14" t="s">
        <v>45</v>
      </c>
    </row>
    <row r="49" spans="1:2" x14ac:dyDescent="0.25">
      <c r="A49">
        <v>2</v>
      </c>
      <c r="B49" s="14" t="s">
        <v>46</v>
      </c>
    </row>
    <row r="50" spans="1:2" x14ac:dyDescent="0.25">
      <c r="A50">
        <v>3</v>
      </c>
      <c r="B50" s="14" t="s">
        <v>47</v>
      </c>
    </row>
    <row r="51" spans="1:2" x14ac:dyDescent="0.25">
      <c r="A51">
        <v>4</v>
      </c>
      <c r="B51" s="14" t="s">
        <v>55</v>
      </c>
    </row>
    <row r="52" spans="1:2" x14ac:dyDescent="0.25">
      <c r="A52">
        <v>5</v>
      </c>
      <c r="B52" s="14" t="s">
        <v>56</v>
      </c>
    </row>
    <row r="53" spans="1:2" x14ac:dyDescent="0.25">
      <c r="A53">
        <v>6</v>
      </c>
      <c r="B53" s="14" t="s">
        <v>58</v>
      </c>
    </row>
    <row r="54" spans="1:2" x14ac:dyDescent="0.25">
      <c r="B54" s="14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7"/>
  <sheetViews>
    <sheetView topLeftCell="A4" workbookViewId="0">
      <selection activeCell="O26" sqref="O26"/>
    </sheetView>
  </sheetViews>
  <sheetFormatPr baseColWidth="10" defaultRowHeight="15" x14ac:dyDescent="0.25"/>
  <cols>
    <col min="2" max="2" width="37.140625" customWidth="1"/>
    <col min="5" max="5" width="14.7109375" customWidth="1"/>
    <col min="6" max="6" width="5.7109375" customWidth="1"/>
    <col min="7" max="7" width="14.7109375" customWidth="1"/>
    <col min="8" max="8" width="5.7109375" customWidth="1"/>
    <col min="9" max="9" width="14.7109375" customWidth="1"/>
    <col min="14" max="14" width="18.85546875" customWidth="1"/>
  </cols>
  <sheetData>
    <row r="1" spans="1:14" x14ac:dyDescent="0.25">
      <c r="A1" t="s">
        <v>0</v>
      </c>
    </row>
    <row r="2" spans="1:14" x14ac:dyDescent="0.25">
      <c r="I2" s="21" t="s">
        <v>39</v>
      </c>
      <c r="J2" t="s">
        <v>48</v>
      </c>
    </row>
    <row r="4" spans="1:14" x14ac:dyDescent="0.25">
      <c r="B4" t="s">
        <v>1</v>
      </c>
      <c r="C4" s="2">
        <v>6000000</v>
      </c>
    </row>
    <row r="5" spans="1:14" x14ac:dyDescent="0.25">
      <c r="B5" t="s">
        <v>2</v>
      </c>
      <c r="C5" s="2">
        <v>4000000</v>
      </c>
      <c r="E5">
        <f>C5/C4</f>
        <v>0.66666666666666663</v>
      </c>
      <c r="G5" s="2">
        <v>2000000</v>
      </c>
      <c r="H5" t="s">
        <v>21</v>
      </c>
    </row>
    <row r="6" spans="1:14" x14ac:dyDescent="0.25">
      <c r="B6" t="s">
        <v>3</v>
      </c>
      <c r="C6" s="2">
        <v>2000000</v>
      </c>
    </row>
    <row r="7" spans="1:14" x14ac:dyDescent="0.25">
      <c r="A7" t="s">
        <v>10</v>
      </c>
      <c r="B7" t="s">
        <v>4</v>
      </c>
      <c r="C7" s="2">
        <v>750000</v>
      </c>
    </row>
    <row r="8" spans="1:14" x14ac:dyDescent="0.25">
      <c r="B8" t="s">
        <v>5</v>
      </c>
      <c r="C8" s="3">
        <v>0.2</v>
      </c>
    </row>
    <row r="9" spans="1:14" x14ac:dyDescent="0.25">
      <c r="B9" t="s">
        <v>6</v>
      </c>
      <c r="C9" s="3">
        <v>0.04</v>
      </c>
    </row>
    <row r="10" spans="1:14" x14ac:dyDescent="0.25">
      <c r="B10" t="s">
        <v>7</v>
      </c>
      <c r="C10" s="4">
        <v>0.05</v>
      </c>
    </row>
    <row r="11" spans="1:14" x14ac:dyDescent="0.25">
      <c r="B11" t="s">
        <v>8</v>
      </c>
      <c r="C11" s="4">
        <v>0.1</v>
      </c>
    </row>
    <row r="12" spans="1:14" x14ac:dyDescent="0.25">
      <c r="B12" t="s">
        <v>9</v>
      </c>
      <c r="C12" s="4">
        <v>0.08</v>
      </c>
    </row>
    <row r="15" spans="1:14" ht="30" x14ac:dyDescent="0.25">
      <c r="B15" s="11" t="s">
        <v>14</v>
      </c>
      <c r="E15" s="15" t="s">
        <v>11</v>
      </c>
      <c r="F15" s="5"/>
      <c r="G15" s="17" t="s">
        <v>12</v>
      </c>
      <c r="H15" s="5"/>
      <c r="I15" s="18" t="s">
        <v>13</v>
      </c>
    </row>
    <row r="16" spans="1:14" x14ac:dyDescent="0.25">
      <c r="A16">
        <v>1</v>
      </c>
      <c r="B16" t="s">
        <v>15</v>
      </c>
      <c r="E16" s="2">
        <f>C5</f>
        <v>4000000</v>
      </c>
      <c r="G16" s="2">
        <f>C7</f>
        <v>750000</v>
      </c>
      <c r="I16" s="2">
        <f>C5+C7</f>
        <v>4750000</v>
      </c>
      <c r="N16" s="2"/>
    </row>
    <row r="17" spans="1:15" x14ac:dyDescent="0.25">
      <c r="A17">
        <v>2</v>
      </c>
      <c r="B17" t="s">
        <v>16</v>
      </c>
      <c r="E17" s="2">
        <v>0</v>
      </c>
      <c r="G17" s="2">
        <v>0</v>
      </c>
      <c r="I17" s="2">
        <v>0</v>
      </c>
      <c r="N17" s="2"/>
    </row>
    <row r="18" spans="1:15" x14ac:dyDescent="0.25">
      <c r="A18">
        <v>3</v>
      </c>
      <c r="B18" t="s">
        <v>17</v>
      </c>
      <c r="E18" s="1">
        <v>0</v>
      </c>
      <c r="G18" s="1">
        <v>0</v>
      </c>
      <c r="I18" s="12">
        <v>0</v>
      </c>
      <c r="N18" s="2"/>
    </row>
    <row r="19" spans="1:15" x14ac:dyDescent="0.25">
      <c r="A19">
        <v>4</v>
      </c>
      <c r="B19" t="s">
        <v>18</v>
      </c>
      <c r="E19" s="2">
        <f>E16-E17+E18</f>
        <v>4000000</v>
      </c>
      <c r="G19" s="2">
        <f>G16-G17+G18</f>
        <v>750000</v>
      </c>
      <c r="I19" s="2">
        <f>I16-I17+I18</f>
        <v>4750000</v>
      </c>
      <c r="N19" s="2"/>
    </row>
    <row r="20" spans="1:15" x14ac:dyDescent="0.25">
      <c r="A20">
        <v>5</v>
      </c>
      <c r="B20" t="s">
        <v>19</v>
      </c>
      <c r="E20" s="2">
        <f>C8*E19</f>
        <v>800000</v>
      </c>
      <c r="G20" s="2">
        <f>$G$19*C8</f>
        <v>150000</v>
      </c>
      <c r="I20" s="2">
        <f>$I$19*C8</f>
        <v>950000</v>
      </c>
      <c r="N20" s="2"/>
    </row>
    <row r="21" spans="1:15" ht="15.75" thickBot="1" x14ac:dyDescent="0.3">
      <c r="A21">
        <v>6</v>
      </c>
      <c r="B21" t="s">
        <v>20</v>
      </c>
      <c r="E21" s="7">
        <f>E19-E20</f>
        <v>3200000</v>
      </c>
      <c r="G21" s="7">
        <f>G19-G20</f>
        <v>600000</v>
      </c>
      <c r="I21" s="7">
        <f>I19-I20</f>
        <v>3800000</v>
      </c>
      <c r="N21" s="24" t="s">
        <v>50</v>
      </c>
      <c r="O21" s="25">
        <v>10</v>
      </c>
    </row>
    <row r="22" spans="1:15" ht="15.75" thickTop="1" x14ac:dyDescent="0.25">
      <c r="A22">
        <v>7</v>
      </c>
      <c r="B22" t="s">
        <v>27</v>
      </c>
      <c r="D22" s="10" t="s">
        <v>40</v>
      </c>
      <c r="E22" s="8">
        <f>E21/G5</f>
        <v>1.6</v>
      </c>
      <c r="G22" s="9">
        <f>G21/(G5+O25)</f>
        <v>0.25263157894736843</v>
      </c>
      <c r="I22" s="8">
        <f>I21/(G5+O25)</f>
        <v>1.6</v>
      </c>
      <c r="J22" t="s">
        <v>31</v>
      </c>
      <c r="N22" s="24" t="s">
        <v>49</v>
      </c>
      <c r="O22" s="26">
        <f>E22</f>
        <v>1.6</v>
      </c>
    </row>
    <row r="23" spans="1:15" x14ac:dyDescent="0.25">
      <c r="E23" s="2"/>
      <c r="N23" s="25" t="s">
        <v>51</v>
      </c>
      <c r="O23" s="25">
        <f>O21*O22</f>
        <v>16</v>
      </c>
    </row>
    <row r="24" spans="1:15" x14ac:dyDescent="0.25">
      <c r="B24" s="11" t="s">
        <v>22</v>
      </c>
      <c r="E24" s="2"/>
      <c r="N24" s="25"/>
      <c r="O24" s="25"/>
    </row>
    <row r="25" spans="1:15" x14ac:dyDescent="0.25">
      <c r="B25" t="s">
        <v>15</v>
      </c>
      <c r="E25" s="2">
        <f>E16</f>
        <v>4000000</v>
      </c>
      <c r="F25" s="2"/>
      <c r="G25" s="2">
        <f t="shared" ref="G25" si="0">G16</f>
        <v>750000</v>
      </c>
      <c r="I25" s="2">
        <f>E25+G25</f>
        <v>4750000</v>
      </c>
      <c r="N25" s="24" t="s">
        <v>52</v>
      </c>
      <c r="O25" s="25">
        <f>C4/O23</f>
        <v>375000</v>
      </c>
    </row>
    <row r="26" spans="1:15" x14ac:dyDescent="0.25">
      <c r="B26" t="s">
        <v>19</v>
      </c>
      <c r="E26" s="12">
        <f>$C$8*E25</f>
        <v>800000</v>
      </c>
      <c r="F26" s="2"/>
      <c r="G26" s="12">
        <f t="shared" ref="G26" si="1">$C$8*G25</f>
        <v>150000</v>
      </c>
      <c r="I26" s="1">
        <f>I25*C8</f>
        <v>950000</v>
      </c>
    </row>
    <row r="27" spans="1:15" x14ac:dyDescent="0.25">
      <c r="B27" t="s">
        <v>23</v>
      </c>
      <c r="E27" s="2">
        <f>E25-E26</f>
        <v>3200000</v>
      </c>
      <c r="F27" s="2"/>
      <c r="G27" s="2">
        <f t="shared" ref="G27" si="2">G25-G26</f>
        <v>600000</v>
      </c>
      <c r="I27" s="2">
        <f>I25-I26</f>
        <v>3800000</v>
      </c>
    </row>
    <row r="28" spans="1:15" x14ac:dyDescent="0.25">
      <c r="A28" t="s">
        <v>28</v>
      </c>
      <c r="B28" t="s">
        <v>24</v>
      </c>
      <c r="E28" s="2">
        <v>2400000</v>
      </c>
      <c r="F28" s="2"/>
      <c r="G28" s="2">
        <f>600000</f>
        <v>600000</v>
      </c>
      <c r="I28" s="2">
        <v>300000</v>
      </c>
    </row>
    <row r="29" spans="1:15" x14ac:dyDescent="0.25">
      <c r="B29" t="s">
        <v>25</v>
      </c>
      <c r="E29" s="12">
        <v>-2400000</v>
      </c>
      <c r="G29" s="1">
        <v>-600000</v>
      </c>
      <c r="I29" s="12">
        <v>-300000</v>
      </c>
    </row>
    <row r="30" spans="1:15" x14ac:dyDescent="0.25">
      <c r="A30">
        <v>4</v>
      </c>
      <c r="B30" t="s">
        <v>26</v>
      </c>
      <c r="E30" s="2">
        <f>SUM(E27:E29)</f>
        <v>3200000</v>
      </c>
      <c r="F30" s="2"/>
      <c r="G30" s="2">
        <f t="shared" ref="G30" si="3">SUM(G27:G29)</f>
        <v>600000</v>
      </c>
      <c r="I30" s="2">
        <f>SUM(I27:I29)</f>
        <v>3800000</v>
      </c>
    </row>
    <row r="34" spans="1:9" ht="30" x14ac:dyDescent="0.25">
      <c r="E34" s="20" t="s">
        <v>37</v>
      </c>
      <c r="G34" s="19" t="s">
        <v>38</v>
      </c>
      <c r="H34" s="6"/>
      <c r="I34" s="18" t="s">
        <v>36</v>
      </c>
    </row>
    <row r="35" spans="1:9" x14ac:dyDescent="0.25">
      <c r="E35" s="2">
        <f>E30/C11</f>
        <v>32000000</v>
      </c>
      <c r="G35" s="2">
        <f>G30/C11-C4</f>
        <v>0</v>
      </c>
      <c r="I35" s="2">
        <f>E35+G35</f>
        <v>32000000</v>
      </c>
    </row>
    <row r="38" spans="1:9" x14ac:dyDescent="0.25">
      <c r="B38" s="13" t="s">
        <v>29</v>
      </c>
    </row>
    <row r="39" spans="1:9" x14ac:dyDescent="0.25">
      <c r="A39">
        <v>1</v>
      </c>
      <c r="B39" s="14" t="s">
        <v>32</v>
      </c>
    </row>
    <row r="40" spans="1:9" x14ac:dyDescent="0.25">
      <c r="A40">
        <v>2</v>
      </c>
      <c r="B40" s="14" t="s">
        <v>33</v>
      </c>
    </row>
    <row r="41" spans="1:9" x14ac:dyDescent="0.25">
      <c r="A41">
        <v>3</v>
      </c>
      <c r="B41" s="14" t="s">
        <v>34</v>
      </c>
    </row>
    <row r="42" spans="1:9" x14ac:dyDescent="0.25">
      <c r="A42">
        <v>4</v>
      </c>
      <c r="B42" s="14" t="s">
        <v>35</v>
      </c>
    </row>
    <row r="45" spans="1:9" x14ac:dyDescent="0.25">
      <c r="B45" s="14" t="s">
        <v>30</v>
      </c>
    </row>
    <row r="47" spans="1:9" x14ac:dyDescent="0.25">
      <c r="B47" s="22" t="s">
        <v>57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7"/>
  <sheetViews>
    <sheetView tabSelected="1" topLeftCell="A17" workbookViewId="0">
      <selection activeCell="K29" sqref="K29"/>
    </sheetView>
  </sheetViews>
  <sheetFormatPr baseColWidth="10" defaultRowHeight="15" x14ac:dyDescent="0.25"/>
  <cols>
    <col min="2" max="2" width="37.140625" customWidth="1"/>
    <col min="5" max="5" width="14.7109375" customWidth="1"/>
    <col min="6" max="6" width="5.7109375" customWidth="1"/>
    <col min="7" max="7" width="14.7109375" customWidth="1"/>
    <col min="8" max="8" width="5.7109375" customWidth="1"/>
    <col min="9" max="9" width="14.7109375" customWidth="1"/>
    <col min="14" max="14" width="20.140625" customWidth="1"/>
  </cols>
  <sheetData>
    <row r="1" spans="1:14" x14ac:dyDescent="0.25">
      <c r="A1" t="s">
        <v>0</v>
      </c>
    </row>
    <row r="2" spans="1:14" x14ac:dyDescent="0.25">
      <c r="I2" s="23"/>
      <c r="J2" s="23"/>
    </row>
    <row r="4" spans="1:14" x14ac:dyDescent="0.25">
      <c r="B4" t="s">
        <v>1</v>
      </c>
      <c r="C4" s="2">
        <v>6000000</v>
      </c>
    </row>
    <row r="5" spans="1:14" x14ac:dyDescent="0.25">
      <c r="B5" t="s">
        <v>2</v>
      </c>
      <c r="C5" s="2">
        <v>4000000</v>
      </c>
      <c r="E5">
        <f>C5/C4</f>
        <v>0.66666666666666663</v>
      </c>
      <c r="G5" s="2">
        <v>2000000</v>
      </c>
      <c r="H5" t="s">
        <v>21</v>
      </c>
    </row>
    <row r="6" spans="1:14" x14ac:dyDescent="0.25">
      <c r="B6" t="s">
        <v>3</v>
      </c>
      <c r="C6" s="2">
        <v>2000000</v>
      </c>
    </row>
    <row r="7" spans="1:14" x14ac:dyDescent="0.25">
      <c r="A7" t="s">
        <v>10</v>
      </c>
      <c r="B7" t="s">
        <v>4</v>
      </c>
      <c r="C7" s="2">
        <v>750000</v>
      </c>
    </row>
    <row r="8" spans="1:14" x14ac:dyDescent="0.25">
      <c r="B8" t="s">
        <v>5</v>
      </c>
      <c r="C8" s="3">
        <v>0.2</v>
      </c>
    </row>
    <row r="9" spans="1:14" x14ac:dyDescent="0.25">
      <c r="B9" t="s">
        <v>6</v>
      </c>
      <c r="C9" s="3">
        <v>0.04</v>
      </c>
    </row>
    <row r="10" spans="1:14" x14ac:dyDescent="0.25">
      <c r="B10" t="s">
        <v>7</v>
      </c>
      <c r="C10" s="4">
        <v>0.05</v>
      </c>
    </row>
    <row r="11" spans="1:14" x14ac:dyDescent="0.25">
      <c r="B11" t="s">
        <v>8</v>
      </c>
      <c r="C11" s="4">
        <v>0.1</v>
      </c>
    </row>
    <row r="12" spans="1:14" x14ac:dyDescent="0.25">
      <c r="B12" t="s">
        <v>9</v>
      </c>
      <c r="C12" s="4">
        <v>0.08</v>
      </c>
    </row>
    <row r="15" spans="1:14" ht="30" x14ac:dyDescent="0.25">
      <c r="B15" s="11" t="s">
        <v>14</v>
      </c>
      <c r="E15" s="15" t="s">
        <v>11</v>
      </c>
      <c r="F15" s="5"/>
      <c r="G15" s="17" t="s">
        <v>12</v>
      </c>
      <c r="H15" s="5"/>
      <c r="I15" s="18" t="s">
        <v>13</v>
      </c>
    </row>
    <row r="16" spans="1:14" x14ac:dyDescent="0.25">
      <c r="A16">
        <v>1</v>
      </c>
      <c r="B16" t="s">
        <v>15</v>
      </c>
      <c r="E16" s="2">
        <f>C5</f>
        <v>4000000</v>
      </c>
      <c r="G16" s="2">
        <f>C7</f>
        <v>750000</v>
      </c>
      <c r="I16" s="2">
        <f>C5+C7</f>
        <v>4750000</v>
      </c>
      <c r="N16" s="2"/>
    </row>
    <row r="17" spans="1:15" x14ac:dyDescent="0.25">
      <c r="A17">
        <v>2</v>
      </c>
      <c r="B17" t="s">
        <v>16</v>
      </c>
      <c r="E17" s="2">
        <v>0</v>
      </c>
      <c r="G17" s="2">
        <v>0</v>
      </c>
      <c r="I17" s="2">
        <v>0</v>
      </c>
      <c r="N17" s="2"/>
    </row>
    <row r="18" spans="1:15" x14ac:dyDescent="0.25">
      <c r="A18">
        <v>3</v>
      </c>
      <c r="B18" t="s">
        <v>17</v>
      </c>
      <c r="E18" s="1">
        <v>0</v>
      </c>
      <c r="G18" s="1">
        <v>0</v>
      </c>
      <c r="I18" s="12">
        <v>0</v>
      </c>
      <c r="N18" s="2"/>
    </row>
    <row r="19" spans="1:15" x14ac:dyDescent="0.25">
      <c r="A19">
        <v>4</v>
      </c>
      <c r="B19" t="s">
        <v>18</v>
      </c>
      <c r="E19" s="2">
        <f>E16-E17+E18</f>
        <v>4000000</v>
      </c>
      <c r="G19" s="2">
        <f>G16-G17+G18</f>
        <v>750000</v>
      </c>
      <c r="I19" s="2">
        <f>I16-I17+I18</f>
        <v>4750000</v>
      </c>
      <c r="N19" s="2"/>
    </row>
    <row r="20" spans="1:15" x14ac:dyDescent="0.25">
      <c r="A20">
        <v>5</v>
      </c>
      <c r="B20" t="s">
        <v>19</v>
      </c>
      <c r="E20" s="2">
        <f>C8*E19</f>
        <v>800000</v>
      </c>
      <c r="G20" s="2">
        <f>$G$19*C8</f>
        <v>150000</v>
      </c>
      <c r="I20" s="2">
        <f>$I$19*C8</f>
        <v>950000</v>
      </c>
      <c r="N20" s="24" t="s">
        <v>50</v>
      </c>
      <c r="O20" s="25">
        <v>20</v>
      </c>
    </row>
    <row r="21" spans="1:15" ht="15.75" thickBot="1" x14ac:dyDescent="0.3">
      <c r="A21">
        <v>6</v>
      </c>
      <c r="B21" t="s">
        <v>20</v>
      </c>
      <c r="E21" s="7">
        <f>E19-E20</f>
        <v>3200000</v>
      </c>
      <c r="G21" s="7">
        <f>G19-G20</f>
        <v>600000</v>
      </c>
      <c r="I21" s="7">
        <f>I19-I20</f>
        <v>3800000</v>
      </c>
      <c r="N21" s="24" t="s">
        <v>49</v>
      </c>
      <c r="O21" s="26">
        <f>E22</f>
        <v>1.6</v>
      </c>
    </row>
    <row r="22" spans="1:15" ht="15.75" thickTop="1" x14ac:dyDescent="0.25">
      <c r="A22">
        <v>7</v>
      </c>
      <c r="B22" t="s">
        <v>27</v>
      </c>
      <c r="D22" s="10" t="s">
        <v>40</v>
      </c>
      <c r="E22" s="8">
        <f>E21/G5</f>
        <v>1.6</v>
      </c>
      <c r="G22" s="9">
        <f>G21/(G5+O25)</f>
        <v>0.2742857142857143</v>
      </c>
      <c r="I22" s="8">
        <f>I21/(G5+O25)</f>
        <v>1.7371428571428571</v>
      </c>
      <c r="J22" t="s">
        <v>31</v>
      </c>
      <c r="N22" s="25" t="s">
        <v>53</v>
      </c>
      <c r="O22" s="25">
        <f>O20*O21</f>
        <v>32</v>
      </c>
    </row>
    <row r="23" spans="1:15" x14ac:dyDescent="0.25">
      <c r="E23" s="2"/>
      <c r="N23" s="27"/>
      <c r="O23" s="25"/>
    </row>
    <row r="24" spans="1:15" x14ac:dyDescent="0.25">
      <c r="B24" s="11" t="s">
        <v>22</v>
      </c>
      <c r="E24" s="2"/>
      <c r="N24" s="25"/>
      <c r="O24" s="25"/>
    </row>
    <row r="25" spans="1:15" x14ac:dyDescent="0.25">
      <c r="B25" t="s">
        <v>15</v>
      </c>
      <c r="E25" s="2">
        <f>E16</f>
        <v>4000000</v>
      </c>
      <c r="F25" s="2"/>
      <c r="G25" s="2">
        <f t="shared" ref="G25" si="0">G16</f>
        <v>750000</v>
      </c>
      <c r="I25" s="2">
        <f>E25+G25</f>
        <v>4750000</v>
      </c>
      <c r="N25" s="25" t="s">
        <v>52</v>
      </c>
      <c r="O25" s="25">
        <f>C4/O22</f>
        <v>187500</v>
      </c>
    </row>
    <row r="26" spans="1:15" x14ac:dyDescent="0.25">
      <c r="B26" t="s">
        <v>19</v>
      </c>
      <c r="E26" s="12">
        <f>$C$8*E25</f>
        <v>800000</v>
      </c>
      <c r="F26" s="2"/>
      <c r="G26" s="12">
        <f t="shared" ref="G26" si="1">$C$8*G25</f>
        <v>150000</v>
      </c>
      <c r="I26" s="12">
        <f>I25*C8</f>
        <v>950000</v>
      </c>
    </row>
    <row r="27" spans="1:15" x14ac:dyDescent="0.25">
      <c r="B27" t="s">
        <v>23</v>
      </c>
      <c r="E27" s="2">
        <f>E25-E26</f>
        <v>3200000</v>
      </c>
      <c r="F27" s="2"/>
      <c r="G27" s="2">
        <f t="shared" ref="G27" si="2">G25-G26</f>
        <v>600000</v>
      </c>
      <c r="I27" s="2">
        <f>I25-I26</f>
        <v>3800000</v>
      </c>
    </row>
    <row r="28" spans="1:15" x14ac:dyDescent="0.25">
      <c r="A28" t="s">
        <v>28</v>
      </c>
      <c r="B28" t="s">
        <v>24</v>
      </c>
      <c r="E28" s="2">
        <v>2400000</v>
      </c>
      <c r="F28" s="2"/>
      <c r="G28" s="2">
        <f>600000</f>
        <v>600000</v>
      </c>
      <c r="I28" s="2">
        <v>300000</v>
      </c>
    </row>
    <row r="29" spans="1:15" x14ac:dyDescent="0.25">
      <c r="B29" t="s">
        <v>25</v>
      </c>
      <c r="E29" s="12">
        <v>-2400000</v>
      </c>
      <c r="G29" s="1">
        <v>-600000</v>
      </c>
      <c r="I29" s="12">
        <v>-300000</v>
      </c>
    </row>
    <row r="30" spans="1:15" x14ac:dyDescent="0.25">
      <c r="A30">
        <v>4</v>
      </c>
      <c r="B30" t="s">
        <v>26</v>
      </c>
      <c r="E30" s="2">
        <f>SUM(E27:E29)</f>
        <v>3200000</v>
      </c>
      <c r="F30" s="2"/>
      <c r="G30" s="2">
        <f t="shared" ref="G30" si="3">SUM(G27:G29)</f>
        <v>600000</v>
      </c>
      <c r="I30" s="2">
        <f>SUM(I27:I29)</f>
        <v>3800000</v>
      </c>
    </row>
    <row r="34" spans="1:9" ht="30" x14ac:dyDescent="0.25">
      <c r="E34" s="20" t="s">
        <v>37</v>
      </c>
      <c r="G34" s="19" t="s">
        <v>38</v>
      </c>
      <c r="H34" s="6"/>
      <c r="I34" s="18" t="s">
        <v>36</v>
      </c>
    </row>
    <row r="35" spans="1:9" x14ac:dyDescent="0.25">
      <c r="E35" s="2">
        <f>E30/C11</f>
        <v>32000000</v>
      </c>
      <c r="G35" s="2">
        <f>G30/C11-C4</f>
        <v>0</v>
      </c>
      <c r="I35" s="2">
        <f>E35+G35</f>
        <v>32000000</v>
      </c>
    </row>
    <row r="38" spans="1:9" x14ac:dyDescent="0.25">
      <c r="B38" s="13" t="s">
        <v>29</v>
      </c>
    </row>
    <row r="39" spans="1:9" x14ac:dyDescent="0.25">
      <c r="A39">
        <v>1</v>
      </c>
      <c r="B39" s="14" t="s">
        <v>32</v>
      </c>
    </row>
    <row r="40" spans="1:9" x14ac:dyDescent="0.25">
      <c r="A40">
        <v>2</v>
      </c>
      <c r="B40" s="14" t="s">
        <v>33</v>
      </c>
    </row>
    <row r="41" spans="1:9" x14ac:dyDescent="0.25">
      <c r="A41">
        <v>3</v>
      </c>
      <c r="B41" s="14" t="s">
        <v>34</v>
      </c>
    </row>
    <row r="42" spans="1:9" x14ac:dyDescent="0.25">
      <c r="A42">
        <v>4</v>
      </c>
      <c r="B42" s="14" t="s">
        <v>35</v>
      </c>
    </row>
    <row r="45" spans="1:9" x14ac:dyDescent="0.25">
      <c r="B45" s="14"/>
    </row>
    <row r="47" spans="1:9" x14ac:dyDescent="0.25">
      <c r="B47" s="22" t="s">
        <v>57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E8" sqref="E8"/>
    </sheetView>
  </sheetViews>
  <sheetFormatPr baseColWidth="10" defaultRowHeight="15" x14ac:dyDescent="0.25"/>
  <sheetData>
    <row r="2" spans="2:2" x14ac:dyDescent="0.25">
      <c r="B2" s="1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py sin deuda</vt:lpstr>
      <vt:lpstr>py con deuda </vt:lpstr>
      <vt:lpstr>Hoja5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dcterms:created xsi:type="dcterms:W3CDTF">2018-06-04T19:13:10Z</dcterms:created>
  <dcterms:modified xsi:type="dcterms:W3CDTF">2018-06-11T20:48:31Z</dcterms:modified>
</cp:coreProperties>
</file>