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AQUETE 1 LIBRO 2018\30 PROYECTO DE EVALUACION SOCIAL\"/>
    </mc:Choice>
  </mc:AlternateContent>
  <bookViews>
    <workbookView xWindow="0" yWindow="0" windowWidth="20490" windowHeight="7755"/>
  </bookViews>
  <sheets>
    <sheet name="Hoja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1" l="1"/>
  <c r="K83" i="1"/>
  <c r="Q28" i="1" l="1"/>
  <c r="J50" i="1" l="1"/>
  <c r="K50" i="1"/>
  <c r="L50" i="1"/>
  <c r="M50" i="1"/>
  <c r="N50" i="1"/>
  <c r="O50" i="1"/>
  <c r="P50" i="1"/>
  <c r="Q50" i="1"/>
  <c r="I50" i="1"/>
  <c r="H50" i="1"/>
  <c r="H49" i="1"/>
  <c r="J49" i="1"/>
  <c r="K49" i="1"/>
  <c r="L49" i="1"/>
  <c r="M49" i="1"/>
  <c r="N49" i="1"/>
  <c r="O49" i="1"/>
  <c r="P49" i="1"/>
  <c r="Q49" i="1"/>
  <c r="I49" i="1"/>
  <c r="H37" i="1" l="1"/>
  <c r="H38" i="1"/>
  <c r="H39" i="1"/>
  <c r="H40" i="1"/>
  <c r="H36" i="1"/>
  <c r="H35" i="1"/>
  <c r="H22" i="1"/>
  <c r="H23" i="1"/>
  <c r="H24" i="1"/>
  <c r="H25" i="1"/>
  <c r="H21" i="1"/>
  <c r="H20" i="1"/>
  <c r="Q73" i="1" l="1"/>
  <c r="P73" i="1"/>
  <c r="O73" i="1"/>
  <c r="N73" i="1"/>
  <c r="M73" i="1"/>
  <c r="L73" i="1"/>
  <c r="K73" i="1"/>
  <c r="J73" i="1"/>
  <c r="I73" i="1"/>
  <c r="H73" i="1"/>
  <c r="Q71" i="1"/>
  <c r="P71" i="1"/>
  <c r="O71" i="1"/>
  <c r="N71" i="1"/>
  <c r="M71" i="1"/>
  <c r="L71" i="1"/>
  <c r="K71" i="1"/>
  <c r="J71" i="1"/>
  <c r="I71" i="1"/>
  <c r="H71" i="1"/>
  <c r="Q69" i="1"/>
  <c r="P69" i="1"/>
  <c r="O69" i="1"/>
  <c r="N69" i="1"/>
  <c r="M69" i="1"/>
  <c r="L69" i="1"/>
  <c r="K69" i="1"/>
  <c r="J69" i="1"/>
  <c r="I69" i="1"/>
  <c r="H69" i="1"/>
  <c r="Q67" i="1"/>
  <c r="Q72" i="1" s="1"/>
  <c r="Q74" i="1" s="1"/>
  <c r="P67" i="1"/>
  <c r="P72" i="1" s="1"/>
  <c r="P74" i="1" s="1"/>
  <c r="O67" i="1"/>
  <c r="O72" i="1" s="1"/>
  <c r="O74" i="1" s="1"/>
  <c r="N67" i="1"/>
  <c r="N72" i="1" s="1"/>
  <c r="N74" i="1" s="1"/>
  <c r="M67" i="1"/>
  <c r="M72" i="1" s="1"/>
  <c r="M74" i="1" s="1"/>
  <c r="L67" i="1"/>
  <c r="L72" i="1" s="1"/>
  <c r="L74" i="1" s="1"/>
  <c r="K67" i="1"/>
  <c r="K72" i="1" s="1"/>
  <c r="K74" i="1" s="1"/>
  <c r="J67" i="1"/>
  <c r="J72" i="1" s="1"/>
  <c r="J74" i="1" s="1"/>
  <c r="I67" i="1"/>
  <c r="I72" i="1" s="1"/>
  <c r="I74" i="1" s="1"/>
  <c r="H67" i="1"/>
  <c r="H72" i="1" s="1"/>
  <c r="H74" i="1" s="1"/>
  <c r="Q58" i="1"/>
  <c r="P58" i="1"/>
  <c r="O58" i="1"/>
  <c r="N58" i="1"/>
  <c r="M58" i="1"/>
  <c r="L58" i="1"/>
  <c r="K58" i="1"/>
  <c r="J58" i="1"/>
  <c r="I58" i="1"/>
  <c r="H58" i="1"/>
  <c r="Q56" i="1"/>
  <c r="P56" i="1"/>
  <c r="O56" i="1"/>
  <c r="N56" i="1"/>
  <c r="M56" i="1"/>
  <c r="L56" i="1"/>
  <c r="K56" i="1"/>
  <c r="J56" i="1"/>
  <c r="I56" i="1"/>
  <c r="H56" i="1"/>
  <c r="Q54" i="1"/>
  <c r="P54" i="1"/>
  <c r="O54" i="1"/>
  <c r="N54" i="1"/>
  <c r="M54" i="1"/>
  <c r="L54" i="1"/>
  <c r="K54" i="1"/>
  <c r="J54" i="1"/>
  <c r="I54" i="1"/>
  <c r="H54" i="1"/>
  <c r="Q52" i="1"/>
  <c r="Q57" i="1" s="1"/>
  <c r="Q59" i="1" s="1"/>
  <c r="P52" i="1"/>
  <c r="P57" i="1" s="1"/>
  <c r="P59" i="1" s="1"/>
  <c r="O52" i="1"/>
  <c r="O57" i="1" s="1"/>
  <c r="O59" i="1" s="1"/>
  <c r="N52" i="1"/>
  <c r="N57" i="1" s="1"/>
  <c r="N59" i="1" s="1"/>
  <c r="M52" i="1"/>
  <c r="M57" i="1" s="1"/>
  <c r="M59" i="1" s="1"/>
  <c r="L52" i="1"/>
  <c r="L57" i="1" s="1"/>
  <c r="L59" i="1" s="1"/>
  <c r="K52" i="1"/>
  <c r="K57" i="1" s="1"/>
  <c r="K59" i="1" s="1"/>
  <c r="J52" i="1"/>
  <c r="J57" i="1" s="1"/>
  <c r="J59" i="1" s="1"/>
  <c r="I52" i="1"/>
  <c r="I57" i="1" s="1"/>
  <c r="I59" i="1" s="1"/>
  <c r="H52" i="1"/>
  <c r="H57" i="1" s="1"/>
  <c r="H59" i="1" s="1"/>
  <c r="Q43" i="1"/>
  <c r="P43" i="1"/>
  <c r="O43" i="1"/>
  <c r="N43" i="1"/>
  <c r="M43" i="1"/>
  <c r="L43" i="1"/>
  <c r="K43" i="1"/>
  <c r="J43" i="1"/>
  <c r="I43" i="1"/>
  <c r="H43" i="1"/>
  <c r="H42" i="1"/>
  <c r="H44" i="1" s="1"/>
  <c r="Q41" i="1"/>
  <c r="Q42" i="1" s="1"/>
  <c r="Q44" i="1" s="1"/>
  <c r="P41" i="1"/>
  <c r="P42" i="1" s="1"/>
  <c r="P44" i="1" s="1"/>
  <c r="O41" i="1"/>
  <c r="O42" i="1" s="1"/>
  <c r="O44" i="1" s="1"/>
  <c r="N41" i="1"/>
  <c r="N42" i="1" s="1"/>
  <c r="N44" i="1" s="1"/>
  <c r="M41" i="1"/>
  <c r="M42" i="1" s="1"/>
  <c r="M44" i="1" s="1"/>
  <c r="L41" i="1"/>
  <c r="L42" i="1" s="1"/>
  <c r="L44" i="1" s="1"/>
  <c r="K41" i="1"/>
  <c r="K42" i="1" s="1"/>
  <c r="K44" i="1" s="1"/>
  <c r="J41" i="1"/>
  <c r="J42" i="1" s="1"/>
  <c r="J44" i="1" s="1"/>
  <c r="I41" i="1"/>
  <c r="I42" i="1" s="1"/>
  <c r="I44" i="1" s="1"/>
  <c r="P28" i="1"/>
  <c r="O28" i="1"/>
  <c r="N28" i="1"/>
  <c r="M28" i="1"/>
  <c r="L28" i="1"/>
  <c r="K28" i="1"/>
  <c r="J28" i="1"/>
  <c r="I28" i="1"/>
  <c r="H28" i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H11" i="1"/>
  <c r="G11" i="1"/>
  <c r="R44" i="1" l="1"/>
  <c r="R29" i="1"/>
  <c r="R59" i="1"/>
  <c r="R74" i="1"/>
</calcChain>
</file>

<file path=xl/sharedStrings.xml><?xml version="1.0" encoding="utf-8"?>
<sst xmlns="http://schemas.openxmlformats.org/spreadsheetml/2006/main" count="96" uniqueCount="36">
  <si>
    <t>COSTO DE INVERSIÓN TOTAL</t>
  </si>
  <si>
    <t>ALTERNATIVA 1 (Presa tipo "Tierra")</t>
  </si>
  <si>
    <t>ALTERNATIVA 2 (Presa tipo "Enrocado compactado RIP RAP"</t>
  </si>
  <si>
    <t>ESTUDIOS</t>
  </si>
  <si>
    <t>INFRAESTRUCTURA</t>
  </si>
  <si>
    <t>IMPACTO AMBIENTAL</t>
  </si>
  <si>
    <t>HABILITACIÓN DE TIERRAS</t>
  </si>
  <si>
    <t>IMPLEMENTACIÓN DE JUNTAS DE USUARIOS</t>
  </si>
  <si>
    <t>CAPACITACIÓN EN GESTIÓN DE AGUAS DE RIEGO</t>
  </si>
  <si>
    <t>ALTERNATIVA 1</t>
  </si>
  <si>
    <t>ALTERNATIVA 2</t>
  </si>
  <si>
    <t>OPERACIÓN &amp; MANTENIMIENTO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</si>
  <si>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</si>
  <si>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</si>
  <si>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</si>
  <si>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</si>
  <si>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</si>
  <si>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</si>
  <si>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</si>
  <si>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</si>
  <si>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</si>
  <si>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</si>
  <si>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ETAPA DE OPERACIÓN Y MANTENIMIENTO</t>
  </si>
  <si>
    <t>TOTAL</t>
  </si>
  <si>
    <t>FACTOR DE ACTUALIZACIÓN</t>
  </si>
  <si>
    <t>VALOR ACTUAL COSTOS A PRECIOS PRIVADOS</t>
  </si>
  <si>
    <t>CAMBIO EN EL VALOR BRUTO DE LA PRODUCCIÓN</t>
  </si>
  <si>
    <t>CAMBIO EN LOS COSTOS DE LA PRODUCCIÓN</t>
  </si>
  <si>
    <t>COSTOS DE ACCIONES DEL PROYECTO (BENEFICIARIOS)</t>
  </si>
  <si>
    <t>INGRESO NETO DE LOS BENEFICIARIOS DIRECTOS</t>
  </si>
  <si>
    <t>COSTOS DE ACCIONES DEL PROYECTO (ENTIDAD OFERENTE ESTATAL)</t>
  </si>
  <si>
    <t>INGRESO NETO DE LA ENTIDAD OFERENTE ESTATAL</t>
  </si>
  <si>
    <t>COSTOS DE ACCIONES DEL PROYECTO (ENTIDAD OFERENTE PRIVADA)</t>
  </si>
  <si>
    <t>INGRESO NETO DE LAS ENTIDADES OFERENTES DEL SECTOR PRIVADO</t>
  </si>
  <si>
    <t>INGRESO NETO TOTAL</t>
  </si>
  <si>
    <t>VALOR ACTUAL DEL INGRESO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</si>
</sst>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88DC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7E7B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/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0" fillId="0" borderId="2" xfId="0" applyNumberFormat="1" applyBorder="1"/>
    <xf numFmtId="0" fontId="0" fillId="0" borderId="1" xfId="0" applyBorder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1" xfId="0" applyFont="1" applyFill="1" applyBorder="1"/>
    <xf numFmtId="4" fontId="0" fillId="0" borderId="0" xfId="0" applyNumberFormat="1" applyBorder="1"/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A%20PA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E2">
            <v>0</v>
          </cell>
          <cell r="F2">
            <v>1209975</v>
          </cell>
          <cell r="G2">
            <v>1178263</v>
          </cell>
          <cell r="H2">
            <v>1164942</v>
          </cell>
          <cell r="I2">
            <v>1151357</v>
          </cell>
          <cell r="J2">
            <v>1151357</v>
          </cell>
          <cell r="K2">
            <v>1151357</v>
          </cell>
          <cell r="L2">
            <v>1151357</v>
          </cell>
          <cell r="M2">
            <v>1151357</v>
          </cell>
          <cell r="N2">
            <v>1151357</v>
          </cell>
        </row>
        <row r="22">
          <cell r="E22">
            <v>0</v>
          </cell>
          <cell r="F22">
            <v>665110</v>
          </cell>
          <cell r="G22">
            <v>646388</v>
          </cell>
          <cell r="H22">
            <v>638525</v>
          </cell>
          <cell r="I22">
            <v>630505</v>
          </cell>
          <cell r="J22">
            <v>630505</v>
          </cell>
          <cell r="K22">
            <v>630505</v>
          </cell>
          <cell r="L22">
            <v>630505</v>
          </cell>
          <cell r="M22">
            <v>630505</v>
          </cell>
          <cell r="N22">
            <v>630505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83"/>
  <sheetViews>
    <sheetView tabSelected="1" topLeftCell="C57" zoomScale="90" zoomScaleNormal="90" workbookViewId="0">
      <selection activeCell="M84" sqref="M84"/>
    </sheetView>
  </sheetViews>
  <sheetFormatPr baseColWidth="10" defaultRowHeight="15" x14ac:dyDescent="0.25"/>
  <cols>
    <col min="5" max="5" width="16.28515625" customWidth="1"/>
    <col min="6" max="6" width="23.28515625" customWidth="1"/>
    <col min="7" max="7" width="19.42578125" customWidth="1"/>
    <col min="8" max="8" width="18.7109375" customWidth="1"/>
    <col min="9" max="9" width="14.140625" customWidth="1"/>
    <col min="10" max="10" width="13.42578125" customWidth="1"/>
    <col min="11" max="11" width="13.28515625" customWidth="1"/>
    <col min="12" max="12" width="14.42578125" customWidth="1"/>
    <col min="13" max="13" width="13.85546875" customWidth="1"/>
    <col min="14" max="14" width="15" customWidth="1"/>
    <col min="15" max="15" width="13.42578125" customWidth="1"/>
    <col min="16" max="16" width="14.5703125" customWidth="1"/>
    <col min="17" max="17" width="13.42578125" customWidth="1"/>
  </cols>
  <sheetData>
    <row r="4" spans="4:8" ht="75" x14ac:dyDescent="0.25">
      <c r="D4" s="22" t="s">
        <v>0</v>
      </c>
      <c r="E4" s="23"/>
      <c r="F4" s="23"/>
      <c r="G4" s="1" t="s">
        <v>1</v>
      </c>
      <c r="H4" s="1" t="s">
        <v>2</v>
      </c>
    </row>
    <row r="5" spans="4:8" x14ac:dyDescent="0.25">
      <c r="D5" s="24" t="s">
        <v>3</v>
      </c>
      <c r="E5" s="24"/>
      <c r="F5" s="24"/>
      <c r="G5" s="2">
        <v>112000</v>
      </c>
      <c r="H5" s="2">
        <v>162000</v>
      </c>
    </row>
    <row r="6" spans="4:8" x14ac:dyDescent="0.25">
      <c r="D6" s="24" t="s">
        <v>4</v>
      </c>
      <c r="E6" s="24"/>
      <c r="F6" s="24"/>
      <c r="G6" s="2">
        <v>2144759</v>
      </c>
      <c r="H6" s="2">
        <v>3581726</v>
      </c>
    </row>
    <row r="7" spans="4:8" x14ac:dyDescent="0.25">
      <c r="D7" s="24" t="s">
        <v>5</v>
      </c>
      <c r="E7" s="24"/>
      <c r="F7" s="24"/>
      <c r="G7" s="2">
        <v>25000</v>
      </c>
      <c r="H7" s="2">
        <v>25000</v>
      </c>
    </row>
    <row r="8" spans="4:8" x14ac:dyDescent="0.25">
      <c r="D8" s="24" t="s">
        <v>6</v>
      </c>
      <c r="E8" s="24"/>
      <c r="F8" s="24"/>
      <c r="G8" s="2">
        <v>35000</v>
      </c>
      <c r="H8" s="2">
        <v>45000</v>
      </c>
    </row>
    <row r="9" spans="4:8" x14ac:dyDescent="0.25">
      <c r="D9" s="24" t="s">
        <v>7</v>
      </c>
      <c r="E9" s="24"/>
      <c r="F9" s="24"/>
      <c r="G9" s="3">
        <v>5000</v>
      </c>
      <c r="H9" s="3">
        <v>5000</v>
      </c>
    </row>
    <row r="10" spans="4:8" x14ac:dyDescent="0.25">
      <c r="D10" s="25" t="s">
        <v>8</v>
      </c>
      <c r="E10" s="26"/>
      <c r="F10" s="27"/>
      <c r="G10" s="2">
        <v>7500</v>
      </c>
      <c r="H10" s="2">
        <v>7500</v>
      </c>
    </row>
    <row r="11" spans="4:8" x14ac:dyDescent="0.25">
      <c r="G11" s="2">
        <f>SUM(G5:G10)</f>
        <v>2329259</v>
      </c>
      <c r="H11" s="2">
        <f>SUM(H5:H10)</f>
        <v>3826226</v>
      </c>
    </row>
    <row r="13" spans="4:8" x14ac:dyDescent="0.25">
      <c r="D13" s="28"/>
      <c r="E13" s="28"/>
      <c r="F13" s="28"/>
      <c r="G13" s="4" t="s">
        <v>9</v>
      </c>
      <c r="H13" s="4" t="s">
        <v>10</v>
      </c>
    </row>
    <row r="14" spans="4:8" x14ac:dyDescent="0.25">
      <c r="D14" s="29" t="s">
        <v>11</v>
      </c>
      <c r="E14" s="29"/>
      <c r="F14" s="29"/>
      <c r="G14" s="2">
        <v>8670</v>
      </c>
      <c r="H14" s="2">
        <v>13670</v>
      </c>
    </row>
    <row r="19" spans="5:18" x14ac:dyDescent="0.25">
      <c r="E19" s="30" t="s">
        <v>0</v>
      </c>
      <c r="F19" s="30"/>
      <c r="G19" s="30"/>
      <c r="H19" s="5" t="s">
        <v>12</v>
      </c>
      <c r="I19" s="6" t="s">
        <v>13</v>
      </c>
      <c r="J19" s="6" t="s">
        <v>14</v>
      </c>
      <c r="K19" s="6" t="s">
        <v>15</v>
      </c>
      <c r="L19" s="6" t="s">
        <v>16</v>
      </c>
      <c r="M19" s="6" t="s">
        <v>17</v>
      </c>
      <c r="N19" s="6" t="s">
        <v>18</v>
      </c>
      <c r="O19" s="6" t="s">
        <v>19</v>
      </c>
      <c r="P19" s="6" t="s">
        <v>20</v>
      </c>
      <c r="Q19" s="6" t="s">
        <v>21</v>
      </c>
    </row>
    <row r="20" spans="5:18" x14ac:dyDescent="0.25">
      <c r="E20" s="21" t="s">
        <v>3</v>
      </c>
      <c r="F20" s="21"/>
      <c r="G20" s="21"/>
      <c r="H20" s="7">
        <f>G5</f>
        <v>112000</v>
      </c>
      <c r="I20" s="8"/>
      <c r="J20" s="8"/>
      <c r="K20" s="8"/>
      <c r="L20" s="8"/>
      <c r="M20" s="8"/>
      <c r="N20" s="8"/>
      <c r="O20" s="8"/>
      <c r="P20" s="8"/>
      <c r="Q20" s="8"/>
    </row>
    <row r="21" spans="5:18" x14ac:dyDescent="0.25">
      <c r="E21" s="21" t="s">
        <v>4</v>
      </c>
      <c r="F21" s="21"/>
      <c r="G21" s="21"/>
      <c r="H21" s="7">
        <f>G6</f>
        <v>2144759</v>
      </c>
      <c r="I21" s="8"/>
      <c r="J21" s="8"/>
      <c r="K21" s="8"/>
      <c r="L21" s="8"/>
      <c r="M21" s="8"/>
      <c r="N21" s="8"/>
      <c r="O21" s="8"/>
      <c r="P21" s="8"/>
      <c r="Q21" s="8"/>
    </row>
    <row r="22" spans="5:18" x14ac:dyDescent="0.25">
      <c r="E22" s="21" t="s">
        <v>5</v>
      </c>
      <c r="F22" s="21"/>
      <c r="G22" s="21"/>
      <c r="H22" s="7">
        <f t="shared" ref="H22:H25" si="0">G7</f>
        <v>25000</v>
      </c>
      <c r="I22" s="8"/>
      <c r="J22" s="8"/>
      <c r="K22" s="8"/>
      <c r="L22" s="8"/>
      <c r="M22" s="8"/>
      <c r="N22" s="8"/>
      <c r="O22" s="8"/>
      <c r="P22" s="8"/>
      <c r="Q22" s="8"/>
    </row>
    <row r="23" spans="5:18" x14ac:dyDescent="0.25">
      <c r="E23" s="21" t="s">
        <v>6</v>
      </c>
      <c r="F23" s="21"/>
      <c r="G23" s="21"/>
      <c r="H23" s="7">
        <f t="shared" si="0"/>
        <v>35000</v>
      </c>
      <c r="I23" s="8"/>
      <c r="J23" s="8"/>
      <c r="K23" s="8"/>
      <c r="L23" s="8"/>
      <c r="M23" s="8"/>
      <c r="N23" s="8"/>
      <c r="O23" s="8"/>
      <c r="P23" s="8"/>
      <c r="Q23" s="8"/>
    </row>
    <row r="24" spans="5:18" x14ac:dyDescent="0.25">
      <c r="E24" s="21" t="s">
        <v>7</v>
      </c>
      <c r="F24" s="21"/>
      <c r="G24" s="21"/>
      <c r="H24" s="7">
        <f t="shared" si="0"/>
        <v>5000</v>
      </c>
      <c r="I24" s="8"/>
      <c r="J24" s="8"/>
      <c r="K24" s="8"/>
      <c r="L24" s="8"/>
      <c r="M24" s="8"/>
      <c r="N24" s="8"/>
      <c r="O24" s="8"/>
      <c r="P24" s="8"/>
      <c r="Q24" s="8"/>
    </row>
    <row r="25" spans="5:18" x14ac:dyDescent="0.25">
      <c r="E25" s="32" t="s">
        <v>8</v>
      </c>
      <c r="F25" s="33"/>
      <c r="G25" s="34"/>
      <c r="H25" s="7">
        <f t="shared" si="0"/>
        <v>7500</v>
      </c>
      <c r="I25" s="8"/>
      <c r="J25" s="8"/>
      <c r="K25" s="8"/>
      <c r="L25" s="8"/>
      <c r="M25" s="8"/>
      <c r="N25" s="8"/>
      <c r="O25" s="8"/>
      <c r="P25" s="8"/>
      <c r="Q25" s="8"/>
    </row>
    <row r="26" spans="5:18" x14ac:dyDescent="0.25">
      <c r="E26" s="21" t="s">
        <v>22</v>
      </c>
      <c r="F26" s="21"/>
      <c r="G26" s="21"/>
      <c r="H26" s="8"/>
      <c r="I26" s="2">
        <v>8670</v>
      </c>
      <c r="J26" s="2">
        <v>8670</v>
      </c>
      <c r="K26" s="2">
        <v>8670</v>
      </c>
      <c r="L26" s="2">
        <v>8670</v>
      </c>
      <c r="M26" s="2">
        <v>8670</v>
      </c>
      <c r="N26" s="2">
        <v>8670</v>
      </c>
      <c r="O26" s="2">
        <v>8670</v>
      </c>
      <c r="P26" s="2">
        <v>8670</v>
      </c>
      <c r="Q26" s="2">
        <v>8670</v>
      </c>
    </row>
    <row r="27" spans="5:18" x14ac:dyDescent="0.25">
      <c r="E27" s="21" t="s">
        <v>23</v>
      </c>
      <c r="F27" s="21"/>
      <c r="G27" s="21"/>
      <c r="H27" s="2">
        <f>SUM(H20:H26)</f>
        <v>2329259</v>
      </c>
      <c r="I27" s="2">
        <f t="shared" ref="I27:Q27" si="1">SUM(I20:I26)</f>
        <v>8670</v>
      </c>
      <c r="J27" s="2">
        <f t="shared" si="1"/>
        <v>8670</v>
      </c>
      <c r="K27" s="2">
        <f t="shared" si="1"/>
        <v>8670</v>
      </c>
      <c r="L27" s="2">
        <f t="shared" si="1"/>
        <v>8670</v>
      </c>
      <c r="M27" s="2">
        <f t="shared" si="1"/>
        <v>8670</v>
      </c>
      <c r="N27" s="2">
        <f t="shared" si="1"/>
        <v>8670</v>
      </c>
      <c r="O27" s="2">
        <f t="shared" si="1"/>
        <v>8670</v>
      </c>
      <c r="P27" s="2">
        <f t="shared" si="1"/>
        <v>8670</v>
      </c>
      <c r="Q27" s="2">
        <f t="shared" si="1"/>
        <v>8670</v>
      </c>
    </row>
    <row r="28" spans="5:18" x14ac:dyDescent="0.25">
      <c r="E28" s="21" t="s">
        <v>24</v>
      </c>
      <c r="F28" s="21"/>
      <c r="G28" s="21"/>
      <c r="H28" s="8">
        <f>ROUNDUP(1/(1+0.14),4)</f>
        <v>0.87719999999999998</v>
      </c>
      <c r="I28" s="8">
        <f>ROUNDUP(1/(1+0.14)^2,4)</f>
        <v>0.76949999999999996</v>
      </c>
      <c r="J28" s="8">
        <f>ROUNDUP(1/(1+0.14)^3,4)</f>
        <v>0.67500000000000004</v>
      </c>
      <c r="K28" s="8">
        <f>ROUNDUP(1/(1+0.14)^4,4)</f>
        <v>0.59209999999999996</v>
      </c>
      <c r="L28" s="8">
        <f>ROUNDUP(1/(1+0.14)^5,4)</f>
        <v>0.51939999999999997</v>
      </c>
      <c r="M28" s="8">
        <f>ROUNDUP(1/(1+0.14)^6,4)</f>
        <v>0.4556</v>
      </c>
      <c r="N28" s="8">
        <f>ROUNDUP(1/(1+0.14)^7,4)</f>
        <v>0.3997</v>
      </c>
      <c r="O28" s="8">
        <f>ROUNDUP(1/(1+0.14)^8,4)</f>
        <v>0.35059999999999997</v>
      </c>
      <c r="P28" s="8">
        <f>ROUNDUP(1/(1+0.14)^9,4)</f>
        <v>0.30759999999999998</v>
      </c>
      <c r="Q28" s="8">
        <f>ROUNDUP(1/(1+0.14)^10,4)</f>
        <v>0.26979999999999998</v>
      </c>
    </row>
    <row r="29" spans="5:18" x14ac:dyDescent="0.25">
      <c r="E29" s="21" t="s">
        <v>25</v>
      </c>
      <c r="F29" s="21"/>
      <c r="G29" s="21"/>
      <c r="H29" s="8">
        <f>H27*H28</f>
        <v>2043225.9948</v>
      </c>
      <c r="I29" s="8">
        <f t="shared" ref="I29:Q29" si="2">I27*I28</f>
        <v>6671.5649999999996</v>
      </c>
      <c r="J29" s="8">
        <f t="shared" si="2"/>
        <v>5852.25</v>
      </c>
      <c r="K29" s="8">
        <f t="shared" si="2"/>
        <v>5133.5069999999996</v>
      </c>
      <c r="L29" s="8">
        <f t="shared" si="2"/>
        <v>4503.1979999999994</v>
      </c>
      <c r="M29" s="8">
        <f t="shared" si="2"/>
        <v>3950.0520000000001</v>
      </c>
      <c r="N29" s="8">
        <f t="shared" si="2"/>
        <v>3465.3989999999999</v>
      </c>
      <c r="O29" s="8">
        <f t="shared" si="2"/>
        <v>3039.7019999999998</v>
      </c>
      <c r="P29" s="8">
        <f t="shared" si="2"/>
        <v>2666.8919999999998</v>
      </c>
      <c r="Q29" s="8">
        <f t="shared" si="2"/>
        <v>2339.1659999999997</v>
      </c>
      <c r="R29" s="17">
        <f>SUM(H29:Q29)</f>
        <v>2080847.7257999999</v>
      </c>
    </row>
    <row r="34" spans="5:18" x14ac:dyDescent="0.25">
      <c r="E34" s="35" t="s">
        <v>0</v>
      </c>
      <c r="F34" s="35"/>
      <c r="G34" s="35"/>
      <c r="H34" s="9" t="s">
        <v>12</v>
      </c>
      <c r="I34" s="10" t="s">
        <v>13</v>
      </c>
      <c r="J34" s="10" t="s">
        <v>14</v>
      </c>
      <c r="K34" s="10" t="s">
        <v>15</v>
      </c>
      <c r="L34" s="10" t="s">
        <v>16</v>
      </c>
      <c r="M34" s="10" t="s">
        <v>17</v>
      </c>
      <c r="N34" s="10" t="s">
        <v>18</v>
      </c>
      <c r="O34" s="10" t="s">
        <v>19</v>
      </c>
      <c r="P34" s="10" t="s">
        <v>20</v>
      </c>
      <c r="Q34" s="10" t="s">
        <v>21</v>
      </c>
    </row>
    <row r="35" spans="5:18" x14ac:dyDescent="0.25">
      <c r="E35" s="31" t="s">
        <v>3</v>
      </c>
      <c r="F35" s="31"/>
      <c r="G35" s="31"/>
      <c r="H35" s="7">
        <f>H5</f>
        <v>162000</v>
      </c>
      <c r="I35" s="8"/>
      <c r="J35" s="8"/>
      <c r="K35" s="8"/>
      <c r="L35" s="8"/>
      <c r="M35" s="8"/>
      <c r="N35" s="8"/>
      <c r="O35" s="8"/>
      <c r="P35" s="8"/>
      <c r="Q35" s="8"/>
    </row>
    <row r="36" spans="5:18" x14ac:dyDescent="0.25">
      <c r="E36" s="31" t="s">
        <v>4</v>
      </c>
      <c r="F36" s="31"/>
      <c r="G36" s="31"/>
      <c r="H36" s="7">
        <f>H6</f>
        <v>3581726</v>
      </c>
      <c r="I36" s="8"/>
      <c r="J36" s="8"/>
      <c r="K36" s="8"/>
      <c r="L36" s="8"/>
      <c r="M36" s="8"/>
      <c r="N36" s="8"/>
      <c r="O36" s="8"/>
      <c r="P36" s="8"/>
      <c r="Q36" s="8"/>
    </row>
    <row r="37" spans="5:18" x14ac:dyDescent="0.25">
      <c r="E37" s="31" t="s">
        <v>5</v>
      </c>
      <c r="F37" s="31"/>
      <c r="G37" s="31"/>
      <c r="H37" s="7">
        <f t="shared" ref="H37:H40" si="3">H7</f>
        <v>25000</v>
      </c>
      <c r="I37" s="8"/>
      <c r="J37" s="8"/>
      <c r="K37" s="8"/>
      <c r="L37" s="8"/>
      <c r="M37" s="8"/>
      <c r="N37" s="8"/>
      <c r="O37" s="8"/>
      <c r="P37" s="8"/>
      <c r="Q37" s="8"/>
    </row>
    <row r="38" spans="5:18" x14ac:dyDescent="0.25">
      <c r="E38" s="31" t="s">
        <v>6</v>
      </c>
      <c r="F38" s="31"/>
      <c r="G38" s="31"/>
      <c r="H38" s="7">
        <f t="shared" si="3"/>
        <v>45000</v>
      </c>
      <c r="I38" s="8"/>
      <c r="J38" s="8"/>
      <c r="K38" s="8"/>
      <c r="L38" s="8"/>
      <c r="M38" s="8"/>
      <c r="N38" s="8"/>
      <c r="O38" s="8"/>
      <c r="P38" s="8"/>
      <c r="Q38" s="8"/>
    </row>
    <row r="39" spans="5:18" x14ac:dyDescent="0.25">
      <c r="E39" s="31" t="s">
        <v>7</v>
      </c>
      <c r="F39" s="31"/>
      <c r="G39" s="31"/>
      <c r="H39" s="7">
        <f t="shared" si="3"/>
        <v>5000</v>
      </c>
      <c r="I39" s="8"/>
      <c r="J39" s="8"/>
      <c r="K39" s="8"/>
      <c r="L39" s="8"/>
      <c r="M39" s="8"/>
      <c r="N39" s="8"/>
      <c r="O39" s="8"/>
      <c r="P39" s="8"/>
      <c r="Q39" s="8"/>
    </row>
    <row r="40" spans="5:18" x14ac:dyDescent="0.25">
      <c r="E40" s="37" t="s">
        <v>8</v>
      </c>
      <c r="F40" s="38"/>
      <c r="G40" s="39"/>
      <c r="H40" s="7">
        <f t="shared" si="3"/>
        <v>7500</v>
      </c>
      <c r="I40" s="8"/>
      <c r="J40" s="8"/>
      <c r="K40" s="8"/>
      <c r="L40" s="8"/>
      <c r="M40" s="8"/>
      <c r="N40" s="8"/>
      <c r="O40" s="8"/>
      <c r="P40" s="8"/>
      <c r="Q40" s="8"/>
    </row>
    <row r="41" spans="5:18" x14ac:dyDescent="0.25">
      <c r="E41" s="31" t="s">
        <v>22</v>
      </c>
      <c r="F41" s="31"/>
      <c r="G41" s="31"/>
      <c r="H41" s="8"/>
      <c r="I41" s="2">
        <f>$H$14</f>
        <v>13670</v>
      </c>
      <c r="J41" s="2">
        <f t="shared" ref="J41:Q41" si="4">$H$14</f>
        <v>13670</v>
      </c>
      <c r="K41" s="2">
        <f t="shared" si="4"/>
        <v>13670</v>
      </c>
      <c r="L41" s="2">
        <f t="shared" si="4"/>
        <v>13670</v>
      </c>
      <c r="M41" s="2">
        <f t="shared" si="4"/>
        <v>13670</v>
      </c>
      <c r="N41" s="2">
        <f t="shared" si="4"/>
        <v>13670</v>
      </c>
      <c r="O41" s="2">
        <f t="shared" si="4"/>
        <v>13670</v>
      </c>
      <c r="P41" s="2">
        <f t="shared" si="4"/>
        <v>13670</v>
      </c>
      <c r="Q41" s="2">
        <f t="shared" si="4"/>
        <v>13670</v>
      </c>
      <c r="R41" s="18"/>
    </row>
    <row r="42" spans="5:18" x14ac:dyDescent="0.25">
      <c r="E42" s="31" t="s">
        <v>23</v>
      </c>
      <c r="F42" s="31"/>
      <c r="G42" s="31"/>
      <c r="H42" s="2">
        <f>SUM(H35:H41)</f>
        <v>3826226</v>
      </c>
      <c r="I42" s="2">
        <f t="shared" ref="I42" si="5">SUM(I35:I41)</f>
        <v>13670</v>
      </c>
      <c r="J42" s="2">
        <f>SUM(J35:J41)</f>
        <v>13670</v>
      </c>
      <c r="K42" s="2">
        <f t="shared" ref="K42:Q42" si="6">SUM(K35:K41)</f>
        <v>13670</v>
      </c>
      <c r="L42" s="2">
        <f t="shared" si="6"/>
        <v>13670</v>
      </c>
      <c r="M42" s="2">
        <f t="shared" si="6"/>
        <v>13670</v>
      </c>
      <c r="N42" s="2">
        <f t="shared" si="6"/>
        <v>13670</v>
      </c>
      <c r="O42" s="2">
        <f t="shared" si="6"/>
        <v>13670</v>
      </c>
      <c r="P42" s="2">
        <f t="shared" si="6"/>
        <v>13670</v>
      </c>
      <c r="Q42" s="2">
        <f t="shared" si="6"/>
        <v>13670</v>
      </c>
    </row>
    <row r="43" spans="5:18" x14ac:dyDescent="0.25">
      <c r="E43" s="31" t="s">
        <v>24</v>
      </c>
      <c r="F43" s="31"/>
      <c r="G43" s="31"/>
      <c r="H43" s="8">
        <f>ROUNDUP(1/(1+0.14),4)</f>
        <v>0.87719999999999998</v>
      </c>
      <c r="I43" s="8">
        <f>ROUNDUP(1/(1+0.14)^2,4)</f>
        <v>0.76949999999999996</v>
      </c>
      <c r="J43" s="8">
        <f>ROUNDUP(1/(1+0.14)^3,4)</f>
        <v>0.67500000000000004</v>
      </c>
      <c r="K43" s="8">
        <f>ROUNDUP(1/(1+0.14)^4,4)</f>
        <v>0.59209999999999996</v>
      </c>
      <c r="L43" s="8">
        <f>ROUNDUP(1/(1+0.14)^5,4)</f>
        <v>0.51939999999999997</v>
      </c>
      <c r="M43" s="8">
        <f>ROUNDUP(1/(1+0.14)^6,4)</f>
        <v>0.4556</v>
      </c>
      <c r="N43" s="8">
        <f>ROUNDUP(1/(1+0.14)^7,4)</f>
        <v>0.3997</v>
      </c>
      <c r="O43" s="8">
        <f>ROUNDUP(1/(1+0.14)^8,4)</f>
        <v>0.35059999999999997</v>
      </c>
      <c r="P43" s="8">
        <f>ROUNDUP(1/(1+0.14)^9,4)</f>
        <v>0.30759999999999998</v>
      </c>
      <c r="Q43" s="8">
        <f>ROUNDUP(1/(1+0.14)^10,4)</f>
        <v>0.26979999999999998</v>
      </c>
    </row>
    <row r="44" spans="5:18" x14ac:dyDescent="0.25">
      <c r="E44" s="31" t="s">
        <v>25</v>
      </c>
      <c r="F44" s="31"/>
      <c r="G44" s="31"/>
      <c r="H44" s="8">
        <f>H42*H43</f>
        <v>3356365.4471999998</v>
      </c>
      <c r="I44" s="8">
        <f t="shared" ref="I44:Q44" si="7">I42*I43</f>
        <v>10519.064999999999</v>
      </c>
      <c r="J44" s="8">
        <f t="shared" si="7"/>
        <v>9227.25</v>
      </c>
      <c r="K44" s="8">
        <f t="shared" si="7"/>
        <v>8094.0069999999996</v>
      </c>
      <c r="L44" s="8">
        <f t="shared" si="7"/>
        <v>7100.1979999999994</v>
      </c>
      <c r="M44" s="8">
        <f t="shared" si="7"/>
        <v>6228.0519999999997</v>
      </c>
      <c r="N44" s="8">
        <f t="shared" si="7"/>
        <v>5463.8990000000003</v>
      </c>
      <c r="O44" s="8">
        <f t="shared" si="7"/>
        <v>4792.7019999999993</v>
      </c>
      <c r="P44" s="8">
        <f t="shared" si="7"/>
        <v>4204.8919999999998</v>
      </c>
      <c r="Q44" s="8">
        <f t="shared" si="7"/>
        <v>3688.1659999999997</v>
      </c>
      <c r="R44" s="17">
        <f>SUM(H44:Q44)</f>
        <v>3415683.6782000004</v>
      </c>
    </row>
    <row r="48" spans="5:18" x14ac:dyDescent="0.25">
      <c r="E48" s="11"/>
      <c r="F48" s="11"/>
      <c r="G48" s="11"/>
      <c r="H48" s="4" t="s">
        <v>12</v>
      </c>
      <c r="I48" s="4" t="s">
        <v>13</v>
      </c>
      <c r="J48" s="4" t="s">
        <v>14</v>
      </c>
      <c r="K48" s="4" t="s">
        <v>15</v>
      </c>
      <c r="L48" s="4" t="s">
        <v>16</v>
      </c>
      <c r="M48" s="4" t="s">
        <v>17</v>
      </c>
      <c r="N48" s="4" t="s">
        <v>18</v>
      </c>
      <c r="O48" s="4" t="s">
        <v>19</v>
      </c>
      <c r="P48" s="4" t="s">
        <v>20</v>
      </c>
      <c r="Q48" s="4" t="s">
        <v>21</v>
      </c>
    </row>
    <row r="49" spans="5:18" x14ac:dyDescent="0.25">
      <c r="E49" s="36" t="s">
        <v>26</v>
      </c>
      <c r="F49" s="36"/>
      <c r="G49" s="36"/>
      <c r="H49" s="19">
        <f>[1]Hoja1!$E$2</f>
        <v>0</v>
      </c>
      <c r="I49" s="13">
        <f>[1]Hoja1!$F$2</f>
        <v>1209975</v>
      </c>
      <c r="J49" s="13">
        <f>[1]Hoja1!$G$2</f>
        <v>1178263</v>
      </c>
      <c r="K49" s="13">
        <f>[1]Hoja1!$H$2</f>
        <v>1164942</v>
      </c>
      <c r="L49" s="13">
        <f>[1]Hoja1!$I$2</f>
        <v>1151357</v>
      </c>
      <c r="M49" s="13">
        <f>[1]Hoja1!$J$2</f>
        <v>1151357</v>
      </c>
      <c r="N49" s="13">
        <f>[1]Hoja1!$K$2</f>
        <v>1151357</v>
      </c>
      <c r="O49" s="13">
        <f>[1]Hoja1!$L$2</f>
        <v>1151357</v>
      </c>
      <c r="P49" s="13">
        <f>[1]Hoja1!$M$2</f>
        <v>1151357</v>
      </c>
      <c r="Q49" s="13">
        <f>[1]Hoja1!$N$2</f>
        <v>1151357</v>
      </c>
    </row>
    <row r="50" spans="5:18" x14ac:dyDescent="0.25">
      <c r="E50" s="40" t="s">
        <v>27</v>
      </c>
      <c r="F50" s="40"/>
      <c r="G50" s="40"/>
      <c r="H50" s="20">
        <f>[1]Hoja1!$E$22</f>
        <v>0</v>
      </c>
      <c r="I50" s="13">
        <f>[1]Hoja1!$F$22</f>
        <v>665110</v>
      </c>
      <c r="J50" s="20">
        <f>[1]Hoja1!$G$22</f>
        <v>646388</v>
      </c>
      <c r="K50" s="13">
        <f>[1]Hoja1!$H$22</f>
        <v>638525</v>
      </c>
      <c r="L50" s="20">
        <f>[1]Hoja1!$I$22</f>
        <v>630505</v>
      </c>
      <c r="M50" s="13">
        <f>[1]Hoja1!$J$22</f>
        <v>630505</v>
      </c>
      <c r="N50" s="20">
        <f>[1]Hoja1!$K$22</f>
        <v>630505</v>
      </c>
      <c r="O50" s="13">
        <f>[1]Hoja1!$L$22</f>
        <v>630505</v>
      </c>
      <c r="P50" s="20">
        <f>[1]Hoja1!$M$22</f>
        <v>630505</v>
      </c>
      <c r="Q50" s="13">
        <f>[1]Hoja1!$N$22</f>
        <v>630505</v>
      </c>
    </row>
    <row r="51" spans="5:18" x14ac:dyDescent="0.25">
      <c r="E51" s="36" t="s">
        <v>28</v>
      </c>
      <c r="F51" s="36"/>
      <c r="G51" s="36"/>
      <c r="H51" s="13">
        <v>47500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</row>
    <row r="52" spans="5:18" x14ac:dyDescent="0.25">
      <c r="E52" s="36" t="s">
        <v>29</v>
      </c>
      <c r="F52" s="36"/>
      <c r="G52" s="36"/>
      <c r="H52" s="13">
        <f>H49+H50-H51</f>
        <v>-47500</v>
      </c>
      <c r="I52" s="13">
        <f>I49-I50</f>
        <v>544865</v>
      </c>
      <c r="J52" s="13">
        <f t="shared" ref="J52:Q52" si="8">J49-J50</f>
        <v>531875</v>
      </c>
      <c r="K52" s="13">
        <f t="shared" si="8"/>
        <v>526417</v>
      </c>
      <c r="L52" s="13">
        <f t="shared" si="8"/>
        <v>520852</v>
      </c>
      <c r="M52" s="13">
        <f t="shared" si="8"/>
        <v>520852</v>
      </c>
      <c r="N52" s="13">
        <f t="shared" si="8"/>
        <v>520852</v>
      </c>
      <c r="O52" s="13">
        <f t="shared" si="8"/>
        <v>520852</v>
      </c>
      <c r="P52" s="13">
        <f t="shared" si="8"/>
        <v>520852</v>
      </c>
      <c r="Q52" s="13">
        <f t="shared" si="8"/>
        <v>520852</v>
      </c>
    </row>
    <row r="53" spans="5:18" ht="33" customHeight="1" x14ac:dyDescent="0.25">
      <c r="E53" s="36" t="s">
        <v>30</v>
      </c>
      <c r="F53" s="36"/>
      <c r="G53" s="36"/>
      <c r="H53" s="15">
        <v>2281759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</row>
    <row r="54" spans="5:18" ht="28.5" customHeight="1" x14ac:dyDescent="0.25">
      <c r="E54" s="36" t="s">
        <v>31</v>
      </c>
      <c r="F54" s="36"/>
      <c r="G54" s="36"/>
      <c r="H54" s="13">
        <f>-H53</f>
        <v>-2281759</v>
      </c>
      <c r="I54" s="13">
        <f t="shared" ref="I54:Q54" si="9">-I53</f>
        <v>0</v>
      </c>
      <c r="J54" s="13">
        <f t="shared" si="9"/>
        <v>0</v>
      </c>
      <c r="K54" s="13">
        <f t="shared" si="9"/>
        <v>0</v>
      </c>
      <c r="L54" s="13">
        <f t="shared" si="9"/>
        <v>0</v>
      </c>
      <c r="M54" s="13">
        <f t="shared" si="9"/>
        <v>0</v>
      </c>
      <c r="N54" s="13">
        <f t="shared" si="9"/>
        <v>0</v>
      </c>
      <c r="O54" s="13">
        <f t="shared" si="9"/>
        <v>0</v>
      </c>
      <c r="P54" s="13">
        <f t="shared" si="9"/>
        <v>0</v>
      </c>
      <c r="Q54" s="13">
        <f t="shared" si="9"/>
        <v>0</v>
      </c>
    </row>
    <row r="55" spans="5:18" ht="28.5" customHeight="1" x14ac:dyDescent="0.25">
      <c r="E55" s="36" t="s">
        <v>32</v>
      </c>
      <c r="F55" s="36"/>
      <c r="G55" s="36"/>
      <c r="H55" s="14">
        <v>0</v>
      </c>
      <c r="I55" s="13">
        <v>8670</v>
      </c>
      <c r="J55" s="13">
        <v>8670</v>
      </c>
      <c r="K55" s="13">
        <v>8670</v>
      </c>
      <c r="L55" s="13">
        <v>8670</v>
      </c>
      <c r="M55" s="13">
        <v>8670</v>
      </c>
      <c r="N55" s="13">
        <v>8670</v>
      </c>
      <c r="O55" s="13">
        <v>8670</v>
      </c>
      <c r="P55" s="13">
        <v>8670</v>
      </c>
      <c r="Q55" s="13">
        <v>8670</v>
      </c>
    </row>
    <row r="56" spans="5:18" ht="30.75" customHeight="1" x14ac:dyDescent="0.25">
      <c r="E56" s="36" t="s">
        <v>33</v>
      </c>
      <c r="F56" s="36"/>
      <c r="G56" s="36"/>
      <c r="H56" s="14">
        <f>-H55</f>
        <v>0</v>
      </c>
      <c r="I56" s="13">
        <f>-I55</f>
        <v>-8670</v>
      </c>
      <c r="J56" s="13">
        <f t="shared" ref="J56:Q56" si="10">-J55</f>
        <v>-8670</v>
      </c>
      <c r="K56" s="13">
        <f t="shared" si="10"/>
        <v>-8670</v>
      </c>
      <c r="L56" s="13">
        <f t="shared" si="10"/>
        <v>-8670</v>
      </c>
      <c r="M56" s="13">
        <f t="shared" si="10"/>
        <v>-8670</v>
      </c>
      <c r="N56" s="13">
        <f t="shared" si="10"/>
        <v>-8670</v>
      </c>
      <c r="O56" s="13">
        <f t="shared" si="10"/>
        <v>-8670</v>
      </c>
      <c r="P56" s="13">
        <f t="shared" si="10"/>
        <v>-8670</v>
      </c>
      <c r="Q56" s="13">
        <f t="shared" si="10"/>
        <v>-8670</v>
      </c>
    </row>
    <row r="57" spans="5:18" x14ac:dyDescent="0.25">
      <c r="E57" s="36" t="s">
        <v>34</v>
      </c>
      <c r="F57" s="36"/>
      <c r="G57" s="36"/>
      <c r="H57" s="13">
        <f>SUM(H52,H54)</f>
        <v>-2329259</v>
      </c>
      <c r="I57" s="13">
        <f>I52+I56</f>
        <v>536195</v>
      </c>
      <c r="J57" s="13">
        <f t="shared" ref="J57:Q57" si="11">J52+J56</f>
        <v>523205</v>
      </c>
      <c r="K57" s="13">
        <f t="shared" si="11"/>
        <v>517747</v>
      </c>
      <c r="L57" s="13">
        <f t="shared" si="11"/>
        <v>512182</v>
      </c>
      <c r="M57" s="13">
        <f t="shared" si="11"/>
        <v>512182</v>
      </c>
      <c r="N57" s="13">
        <f t="shared" si="11"/>
        <v>512182</v>
      </c>
      <c r="O57" s="13">
        <f t="shared" si="11"/>
        <v>512182</v>
      </c>
      <c r="P57" s="13">
        <f t="shared" si="11"/>
        <v>512182</v>
      </c>
      <c r="Q57" s="13">
        <f t="shared" si="11"/>
        <v>512182</v>
      </c>
    </row>
    <row r="58" spans="5:18" x14ac:dyDescent="0.25">
      <c r="E58" s="36" t="s">
        <v>24</v>
      </c>
      <c r="F58" s="36"/>
      <c r="G58" s="36"/>
      <c r="H58" s="14">
        <f>ROUNDUP(1/(1+0.14),4)</f>
        <v>0.87719999999999998</v>
      </c>
      <c r="I58" s="14">
        <f>ROUNDUP(1/(1+0.14)^2,4)</f>
        <v>0.76949999999999996</v>
      </c>
      <c r="J58" s="14">
        <f>ROUNDUP(1/(1+0.14)^3,4)</f>
        <v>0.67500000000000004</v>
      </c>
      <c r="K58" s="14">
        <f>ROUNDUP(1/(1+0.14)^4,4)</f>
        <v>0.59209999999999996</v>
      </c>
      <c r="L58" s="14">
        <f>ROUNDUP(1/(1+0.14)^5,4)</f>
        <v>0.51939999999999997</v>
      </c>
      <c r="M58" s="14">
        <f>ROUNDUP(1/(1+0.14)^6,4)</f>
        <v>0.4556</v>
      </c>
      <c r="N58" s="14">
        <f>ROUNDUP(1/(1+0.14)^7,4)</f>
        <v>0.3997</v>
      </c>
      <c r="O58" s="14">
        <f>ROUNDUP(1/(1+0.14)^8,4)</f>
        <v>0.35059999999999997</v>
      </c>
      <c r="P58" s="14">
        <f>ROUNDUP(1/(1+0.14)^9,4)</f>
        <v>0.30759999999999998</v>
      </c>
      <c r="Q58" s="14">
        <f>ROUNDUP(1/(1+0.14)^10,4)</f>
        <v>0.26979999999999998</v>
      </c>
    </row>
    <row r="59" spans="5:18" x14ac:dyDescent="0.25">
      <c r="E59" s="36" t="s">
        <v>35</v>
      </c>
      <c r="F59" s="36"/>
      <c r="G59" s="36"/>
      <c r="H59" s="14">
        <f>H57*H58</f>
        <v>-2043225.9948</v>
      </c>
      <c r="I59" s="14">
        <f t="shared" ref="I59:Q59" si="12">I57*I58</f>
        <v>412602.05249999999</v>
      </c>
      <c r="J59" s="14">
        <f t="shared" si="12"/>
        <v>353163.375</v>
      </c>
      <c r="K59" s="14">
        <f t="shared" si="12"/>
        <v>306557.9987</v>
      </c>
      <c r="L59" s="14">
        <f t="shared" si="12"/>
        <v>266027.3308</v>
      </c>
      <c r="M59" s="14">
        <f t="shared" si="12"/>
        <v>233350.11920000002</v>
      </c>
      <c r="N59" s="14">
        <f t="shared" si="12"/>
        <v>204719.14540000001</v>
      </c>
      <c r="O59" s="14">
        <f t="shared" si="12"/>
        <v>179571.00919999997</v>
      </c>
      <c r="P59" s="14">
        <f t="shared" si="12"/>
        <v>157547.1832</v>
      </c>
      <c r="Q59" s="14">
        <f t="shared" si="12"/>
        <v>138186.70359999998</v>
      </c>
      <c r="R59" s="17">
        <f>SUM(H59:Q59)</f>
        <v>208498.92279999994</v>
      </c>
    </row>
    <row r="63" spans="5:18" x14ac:dyDescent="0.25">
      <c r="E63" s="11"/>
      <c r="F63" s="11"/>
      <c r="G63" s="11"/>
      <c r="H63" s="4" t="s">
        <v>12</v>
      </c>
      <c r="I63" s="4" t="s">
        <v>13</v>
      </c>
      <c r="J63" s="4" t="s">
        <v>14</v>
      </c>
      <c r="K63" s="4" t="s">
        <v>15</v>
      </c>
      <c r="L63" s="4" t="s">
        <v>16</v>
      </c>
      <c r="M63" s="4" t="s">
        <v>17</v>
      </c>
      <c r="N63" s="4" t="s">
        <v>18</v>
      </c>
      <c r="O63" s="4" t="s">
        <v>19</v>
      </c>
      <c r="P63" s="4" t="s">
        <v>20</v>
      </c>
      <c r="Q63" s="4" t="s">
        <v>21</v>
      </c>
    </row>
    <row r="64" spans="5:18" x14ac:dyDescent="0.25">
      <c r="E64" s="41" t="s">
        <v>26</v>
      </c>
      <c r="F64" s="41"/>
      <c r="G64" s="41"/>
      <c r="H64" s="12">
        <v>0</v>
      </c>
      <c r="I64" s="13">
        <v>1209975</v>
      </c>
      <c r="J64" s="13">
        <v>1178262</v>
      </c>
      <c r="K64" s="13">
        <v>1164943</v>
      </c>
      <c r="L64" s="13">
        <v>1151357</v>
      </c>
      <c r="M64" s="13">
        <v>1151357</v>
      </c>
      <c r="N64" s="13">
        <v>1151357</v>
      </c>
      <c r="O64" s="13">
        <v>1151357</v>
      </c>
      <c r="P64" s="13">
        <v>1151357</v>
      </c>
      <c r="Q64" s="13">
        <v>1151357</v>
      </c>
    </row>
    <row r="65" spans="5:18" x14ac:dyDescent="0.25">
      <c r="E65" s="42" t="s">
        <v>27</v>
      </c>
      <c r="F65" s="42"/>
      <c r="G65" s="42"/>
      <c r="H65" s="14">
        <v>0</v>
      </c>
      <c r="I65" s="13">
        <v>665110</v>
      </c>
      <c r="J65" s="13">
        <v>646389</v>
      </c>
      <c r="K65" s="13">
        <v>638525</v>
      </c>
      <c r="L65" s="13">
        <v>630505</v>
      </c>
      <c r="M65" s="13">
        <v>630505</v>
      </c>
      <c r="N65" s="13">
        <v>630505</v>
      </c>
      <c r="O65" s="13">
        <v>630505</v>
      </c>
      <c r="P65" s="13">
        <v>630505</v>
      </c>
      <c r="Q65" s="13">
        <v>630505</v>
      </c>
    </row>
    <row r="66" spans="5:18" x14ac:dyDescent="0.25">
      <c r="E66" s="41" t="s">
        <v>28</v>
      </c>
      <c r="F66" s="41"/>
      <c r="G66" s="41"/>
      <c r="H66" s="13">
        <v>57500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</row>
    <row r="67" spans="5:18" x14ac:dyDescent="0.25">
      <c r="E67" s="41" t="s">
        <v>29</v>
      </c>
      <c r="F67" s="41"/>
      <c r="G67" s="41"/>
      <c r="H67" s="13">
        <f>H64+H65-H66</f>
        <v>-57500</v>
      </c>
      <c r="I67" s="13">
        <f>I64-I65</f>
        <v>544865</v>
      </c>
      <c r="J67" s="13">
        <f t="shared" ref="J67:Q67" si="13">J64-J65</f>
        <v>531873</v>
      </c>
      <c r="K67" s="13">
        <f t="shared" si="13"/>
        <v>526418</v>
      </c>
      <c r="L67" s="13">
        <f t="shared" si="13"/>
        <v>520852</v>
      </c>
      <c r="M67" s="13">
        <f t="shared" si="13"/>
        <v>520852</v>
      </c>
      <c r="N67" s="13">
        <f t="shared" si="13"/>
        <v>520852</v>
      </c>
      <c r="O67" s="13">
        <f t="shared" si="13"/>
        <v>520852</v>
      </c>
      <c r="P67" s="13">
        <f t="shared" si="13"/>
        <v>520852</v>
      </c>
      <c r="Q67" s="13">
        <f t="shared" si="13"/>
        <v>520852</v>
      </c>
    </row>
    <row r="68" spans="5:18" x14ac:dyDescent="0.25">
      <c r="E68" s="36" t="s">
        <v>30</v>
      </c>
      <c r="F68" s="36"/>
      <c r="G68" s="36"/>
      <c r="H68" s="15">
        <v>3768726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</row>
    <row r="69" spans="5:18" x14ac:dyDescent="0.25">
      <c r="E69" s="41" t="s">
        <v>31</v>
      </c>
      <c r="F69" s="41"/>
      <c r="G69" s="41"/>
      <c r="H69" s="13">
        <f>-H68</f>
        <v>-3768726</v>
      </c>
      <c r="I69" s="13">
        <f t="shared" ref="I69:Q69" si="14">-I68</f>
        <v>0</v>
      </c>
      <c r="J69" s="13">
        <f t="shared" si="14"/>
        <v>0</v>
      </c>
      <c r="K69" s="13">
        <f t="shared" si="14"/>
        <v>0</v>
      </c>
      <c r="L69" s="13">
        <f t="shared" si="14"/>
        <v>0</v>
      </c>
      <c r="M69" s="13">
        <f t="shared" si="14"/>
        <v>0</v>
      </c>
      <c r="N69" s="13">
        <f t="shared" si="14"/>
        <v>0</v>
      </c>
      <c r="O69" s="13">
        <f t="shared" si="14"/>
        <v>0</v>
      </c>
      <c r="P69" s="13">
        <f t="shared" si="14"/>
        <v>0</v>
      </c>
      <c r="Q69" s="13">
        <f t="shared" si="14"/>
        <v>0</v>
      </c>
    </row>
    <row r="70" spans="5:18" x14ac:dyDescent="0.25">
      <c r="E70" s="36" t="s">
        <v>32</v>
      </c>
      <c r="F70" s="36"/>
      <c r="G70" s="36"/>
      <c r="H70" s="14">
        <v>0</v>
      </c>
      <c r="I70" s="13">
        <v>13670</v>
      </c>
      <c r="J70" s="13">
        <v>13670</v>
      </c>
      <c r="K70" s="13">
        <v>13670</v>
      </c>
      <c r="L70" s="13">
        <v>13670</v>
      </c>
      <c r="M70" s="13">
        <v>13670</v>
      </c>
      <c r="N70" s="13">
        <v>13670</v>
      </c>
      <c r="O70" s="13">
        <v>13670</v>
      </c>
      <c r="P70" s="13">
        <v>13670</v>
      </c>
      <c r="Q70" s="13">
        <v>13670</v>
      </c>
    </row>
    <row r="71" spans="5:18" x14ac:dyDescent="0.25">
      <c r="E71" s="36" t="s">
        <v>33</v>
      </c>
      <c r="F71" s="36"/>
      <c r="G71" s="36"/>
      <c r="H71" s="14">
        <f>-H70</f>
        <v>0</v>
      </c>
      <c r="I71" s="13">
        <f>-I70</f>
        <v>-13670</v>
      </c>
      <c r="J71" s="13">
        <f t="shared" ref="J71:Q71" si="15">-J70</f>
        <v>-13670</v>
      </c>
      <c r="K71" s="13">
        <f t="shared" si="15"/>
        <v>-13670</v>
      </c>
      <c r="L71" s="13">
        <f t="shared" si="15"/>
        <v>-13670</v>
      </c>
      <c r="M71" s="13">
        <f t="shared" si="15"/>
        <v>-13670</v>
      </c>
      <c r="N71" s="13">
        <f t="shared" si="15"/>
        <v>-13670</v>
      </c>
      <c r="O71" s="13">
        <f t="shared" si="15"/>
        <v>-13670</v>
      </c>
      <c r="P71" s="13">
        <f t="shared" si="15"/>
        <v>-13670</v>
      </c>
      <c r="Q71" s="13">
        <f t="shared" si="15"/>
        <v>-13670</v>
      </c>
    </row>
    <row r="72" spans="5:18" x14ac:dyDescent="0.25">
      <c r="E72" s="41" t="s">
        <v>34</v>
      </c>
      <c r="F72" s="41"/>
      <c r="G72" s="41"/>
      <c r="H72" s="13">
        <f>SUM(H67,H69)</f>
        <v>-3826226</v>
      </c>
      <c r="I72" s="13">
        <f>I67+I71</f>
        <v>531195</v>
      </c>
      <c r="J72" s="13">
        <f t="shared" ref="J72:Q72" si="16">J67+J71</f>
        <v>518203</v>
      </c>
      <c r="K72" s="13">
        <f t="shared" si="16"/>
        <v>512748</v>
      </c>
      <c r="L72" s="13">
        <f t="shared" si="16"/>
        <v>507182</v>
      </c>
      <c r="M72" s="13">
        <f t="shared" si="16"/>
        <v>507182</v>
      </c>
      <c r="N72" s="13">
        <f t="shared" si="16"/>
        <v>507182</v>
      </c>
      <c r="O72" s="13">
        <f t="shared" si="16"/>
        <v>507182</v>
      </c>
      <c r="P72" s="13">
        <f t="shared" si="16"/>
        <v>507182</v>
      </c>
      <c r="Q72" s="13">
        <f t="shared" si="16"/>
        <v>507182</v>
      </c>
    </row>
    <row r="73" spans="5:18" x14ac:dyDescent="0.25">
      <c r="E73" s="41" t="s">
        <v>24</v>
      </c>
      <c r="F73" s="41"/>
      <c r="G73" s="41"/>
      <c r="H73" s="14">
        <f>ROUNDUP(1/(1+0.14),4)</f>
        <v>0.87719999999999998</v>
      </c>
      <c r="I73" s="14">
        <f>ROUNDUP(1/(1+0.14)^2,4)</f>
        <v>0.76949999999999996</v>
      </c>
      <c r="J73" s="14">
        <f>ROUNDUP(1/(1+0.14)^3,4)</f>
        <v>0.67500000000000004</v>
      </c>
      <c r="K73" s="14">
        <f>ROUNDUP(1/(1+0.14)^4,4)</f>
        <v>0.59209999999999996</v>
      </c>
      <c r="L73" s="14">
        <f>ROUNDUP(1/(1+0.14)^5,4)</f>
        <v>0.51939999999999997</v>
      </c>
      <c r="M73" s="14">
        <f>ROUNDUP(1/(1+0.14)^6,4)</f>
        <v>0.4556</v>
      </c>
      <c r="N73" s="14">
        <f>ROUNDUP(1/(1+0.14)^7,4)</f>
        <v>0.3997</v>
      </c>
      <c r="O73" s="14">
        <f>ROUNDUP(1/(1+0.14)^8,4)</f>
        <v>0.35059999999999997</v>
      </c>
      <c r="P73" s="14">
        <f>ROUNDUP(1/(1+0.14)^9,4)</f>
        <v>0.30759999999999998</v>
      </c>
      <c r="Q73" s="14">
        <f>ROUNDUP(1/(1+0.14)^10,4)</f>
        <v>0.26979999999999998</v>
      </c>
    </row>
    <row r="74" spans="5:18" x14ac:dyDescent="0.25">
      <c r="E74" s="41" t="s">
        <v>35</v>
      </c>
      <c r="F74" s="41"/>
      <c r="G74" s="41"/>
      <c r="H74" s="14">
        <f>H72*H73</f>
        <v>-3356365.4471999998</v>
      </c>
      <c r="I74" s="14">
        <f t="shared" ref="I74:Q74" si="17">I72*I73</f>
        <v>408754.55249999999</v>
      </c>
      <c r="J74" s="14">
        <f t="shared" si="17"/>
        <v>349787.02500000002</v>
      </c>
      <c r="K74" s="14">
        <f t="shared" si="17"/>
        <v>303598.09080000001</v>
      </c>
      <c r="L74" s="14">
        <f t="shared" si="17"/>
        <v>263430.3308</v>
      </c>
      <c r="M74" s="14">
        <f t="shared" si="17"/>
        <v>231072.11920000002</v>
      </c>
      <c r="N74" s="14">
        <f t="shared" si="17"/>
        <v>202720.64540000001</v>
      </c>
      <c r="O74" s="14">
        <f t="shared" si="17"/>
        <v>177818.00919999997</v>
      </c>
      <c r="P74" s="14">
        <f t="shared" si="17"/>
        <v>156009.1832</v>
      </c>
      <c r="Q74" s="14">
        <f t="shared" si="17"/>
        <v>136837.70359999998</v>
      </c>
      <c r="R74" s="17">
        <f>SUM(H74:Q74)</f>
        <v>-1126337.7875000001</v>
      </c>
    </row>
    <row r="83" spans="11:13" x14ac:dyDescent="0.25">
      <c r="K83">
        <f>1/1.19</f>
        <v>0.84033613445378152</v>
      </c>
      <c r="M83">
        <f>1/1.08</f>
        <v>0.92592592592592582</v>
      </c>
    </row>
  </sheetData>
  <mergeCells count="53">
    <mergeCell ref="E70:G70"/>
    <mergeCell ref="E71:G71"/>
    <mergeCell ref="E72:G72"/>
    <mergeCell ref="E73:G73"/>
    <mergeCell ref="E74:G74"/>
    <mergeCell ref="E69:G69"/>
    <mergeCell ref="E54:G54"/>
    <mergeCell ref="E55:G55"/>
    <mergeCell ref="E56:G56"/>
    <mergeCell ref="E57:G57"/>
    <mergeCell ref="E58:G58"/>
    <mergeCell ref="E59:G59"/>
    <mergeCell ref="E64:G64"/>
    <mergeCell ref="E65:G65"/>
    <mergeCell ref="E66:G66"/>
    <mergeCell ref="E67:G67"/>
    <mergeCell ref="E68:G68"/>
    <mergeCell ref="E53:G53"/>
    <mergeCell ref="E38:G38"/>
    <mergeCell ref="E39:G39"/>
    <mergeCell ref="E40:G40"/>
    <mergeCell ref="E41:G41"/>
    <mergeCell ref="E42:G42"/>
    <mergeCell ref="E43:G43"/>
    <mergeCell ref="E44:G44"/>
    <mergeCell ref="E49:G49"/>
    <mergeCell ref="E50:G50"/>
    <mergeCell ref="E51:G51"/>
    <mergeCell ref="E52:G52"/>
    <mergeCell ref="E37:G37"/>
    <mergeCell ref="E22:G22"/>
    <mergeCell ref="E23:G23"/>
    <mergeCell ref="E24:G24"/>
    <mergeCell ref="E25:G25"/>
    <mergeCell ref="E26:G26"/>
    <mergeCell ref="E27:G27"/>
    <mergeCell ref="E28:G28"/>
    <mergeCell ref="E29:G29"/>
    <mergeCell ref="E34:G34"/>
    <mergeCell ref="E35:G35"/>
    <mergeCell ref="E36:G36"/>
    <mergeCell ref="E21:G21"/>
    <mergeCell ref="D4:F4"/>
    <mergeCell ref="D5:F5"/>
    <mergeCell ref="D6:F6"/>
    <mergeCell ref="D7:F7"/>
    <mergeCell ref="D8:F8"/>
    <mergeCell ref="D9:F9"/>
    <mergeCell ref="D10:F10"/>
    <mergeCell ref="D13:F13"/>
    <mergeCell ref="D14:F14"/>
    <mergeCell ref="E19:G19"/>
    <mergeCell ref="E20:G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</cp:lastModifiedBy>
  <dcterms:created xsi:type="dcterms:W3CDTF">2017-11-29T18:27:37Z</dcterms:created>
  <dcterms:modified xsi:type="dcterms:W3CDTF">2018-09-03T23:46:08Z</dcterms:modified>
</cp:coreProperties>
</file>