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JERCICIOS LIBRO PROYECTOS BORRADOR\TERCERA EDICION- REDACCION\"/>
    </mc:Choice>
  </mc:AlternateContent>
  <bookViews>
    <workbookView xWindow="0" yWindow="0" windowWidth="16815" windowHeight="7755" activeTab="2"/>
  </bookViews>
  <sheets>
    <sheet name="McDonalds" sheetId="1" r:id="rId1"/>
    <sheet name="CocaCola" sheetId="2" r:id="rId2"/>
    <sheet name="P&amp;G" sheetId="3" r:id="rId3"/>
    <sheet name="Johnson &amp; Johnson" sheetId="4" r:id="rId4"/>
    <sheet name="IBM" sheetId="5" r:id="rId5"/>
    <sheet name="CISCO" sheetId="6" r:id="rId6"/>
    <sheet name="Hoja1" sheetId="7" r:id="rId7"/>
  </sheets>
  <calcPr calcId="152511"/>
</workbook>
</file>

<file path=xl/calcChain.xml><?xml version="1.0" encoding="utf-8"?>
<calcChain xmlns="http://schemas.openxmlformats.org/spreadsheetml/2006/main">
  <c r="J20" i="5" l="1"/>
  <c r="J17" i="5"/>
  <c r="J18" i="3"/>
  <c r="J22" i="6" l="1"/>
  <c r="J25" i="6" s="1"/>
  <c r="J21" i="6"/>
  <c r="J24" i="6" s="1"/>
  <c r="J19" i="6"/>
  <c r="J18" i="6"/>
  <c r="J21" i="5"/>
  <c r="J18" i="5"/>
  <c r="J8" i="5"/>
  <c r="J8" i="6"/>
  <c r="J13" i="6"/>
  <c r="S6" i="5"/>
  <c r="J23" i="4"/>
  <c r="T6" i="4"/>
  <c r="J24" i="4"/>
  <c r="J21" i="4"/>
  <c r="J20" i="4"/>
  <c r="J18" i="4"/>
  <c r="J17" i="4"/>
  <c r="J14" i="3"/>
  <c r="J14" i="2"/>
  <c r="J14" i="1"/>
  <c r="J13" i="1"/>
  <c r="J21" i="3" l="1"/>
  <c r="J24" i="3" s="1"/>
  <c r="J19" i="3"/>
  <c r="J22" i="3" s="1"/>
  <c r="J25" i="3" s="1"/>
  <c r="J13" i="3"/>
  <c r="I20" i="1"/>
  <c r="I23" i="1" s="1"/>
  <c r="J20" i="2"/>
  <c r="J23" i="2" s="1"/>
  <c r="I23" i="2" s="1"/>
  <c r="J19" i="2"/>
  <c r="J22" i="2" s="1"/>
  <c r="I22" i="2" s="1"/>
  <c r="Q9" i="2"/>
  <c r="Q5" i="2"/>
  <c r="I21" i="1"/>
  <c r="I24" i="1" s="1"/>
  <c r="J16" i="1"/>
  <c r="J17" i="1"/>
  <c r="Q5" i="1"/>
  <c r="Q9" i="1"/>
  <c r="T6" i="6" l="1"/>
  <c r="S6" i="6"/>
  <c r="T6" i="5"/>
  <c r="S6" i="4"/>
  <c r="T6" i="3"/>
  <c r="S6" i="3"/>
  <c r="S6" i="2"/>
  <c r="T6" i="2"/>
  <c r="V7" i="1"/>
  <c r="U7" i="1"/>
  <c r="J10" i="6" l="1"/>
  <c r="J9" i="6"/>
  <c r="F9" i="6"/>
  <c r="J6" i="6"/>
  <c r="F6" i="6"/>
  <c r="D6" i="6"/>
  <c r="J14" i="4"/>
  <c r="J13" i="4"/>
  <c r="J10" i="4"/>
  <c r="J9" i="4"/>
  <c r="F9" i="4"/>
  <c r="D9" i="4"/>
  <c r="J8" i="4"/>
  <c r="J6" i="4"/>
  <c r="F6" i="4"/>
  <c r="J10" i="3"/>
  <c r="J9" i="3"/>
  <c r="F9" i="3"/>
  <c r="F8" i="3"/>
  <c r="J6" i="3"/>
  <c r="J8" i="3" s="1"/>
  <c r="F6" i="3"/>
  <c r="D6" i="3"/>
  <c r="J10" i="2"/>
  <c r="J9" i="2"/>
  <c r="F9" i="2"/>
  <c r="J6" i="2"/>
  <c r="J8" i="2" s="1"/>
  <c r="F6" i="2"/>
  <c r="D6" i="2"/>
  <c r="J10" i="1"/>
  <c r="J9" i="1"/>
  <c r="F9" i="1"/>
  <c r="J6" i="1"/>
  <c r="J8" i="1" s="1"/>
  <c r="F6" i="1"/>
  <c r="D6" i="1"/>
  <c r="J13" i="2" l="1"/>
  <c r="J14" i="6"/>
</calcChain>
</file>

<file path=xl/sharedStrings.xml><?xml version="1.0" encoding="utf-8"?>
<sst xmlns="http://schemas.openxmlformats.org/spreadsheetml/2006/main" count="182" uniqueCount="55">
  <si>
    <t xml:space="preserve">Balance General </t>
  </si>
  <si>
    <t>Ganancias Netas</t>
  </si>
  <si>
    <t>Activos</t>
  </si>
  <si>
    <t>Pasivos</t>
  </si>
  <si>
    <t>Microsoft</t>
  </si>
  <si>
    <t>Total de activos corrientes</t>
  </si>
  <si>
    <t>Total de pasivos corrientes</t>
  </si>
  <si>
    <t>Beta(β)</t>
  </si>
  <si>
    <t xml:space="preserve">Total de activos no corrientes </t>
  </si>
  <si>
    <t>Total de pasivos no corrientes</t>
  </si>
  <si>
    <r>
      <t>Rendimiento de  bono norteamericano por 10 años(K</t>
    </r>
    <r>
      <rPr>
        <vertAlign val="subscript"/>
        <sz val="11"/>
        <color rgb="FF000000"/>
        <rFont val="Calibri"/>
      </rPr>
      <t>R</t>
    </r>
    <r>
      <rPr>
        <sz val="11"/>
        <color rgb="FF000000"/>
        <rFont val="Calibri"/>
      </rPr>
      <t>)</t>
    </r>
  </si>
  <si>
    <r>
      <t>Rendimiento de  bono norteamericano por 10 años(K</t>
    </r>
    <r>
      <rPr>
        <vertAlign val="subscript"/>
        <sz val="11"/>
        <color rgb="FF000000"/>
        <rFont val="Calibri"/>
      </rPr>
      <t>R</t>
    </r>
    <r>
      <rPr>
        <sz val="11"/>
        <color rgb="FF000000"/>
        <rFont val="Calibri"/>
      </rPr>
      <t>)</t>
    </r>
  </si>
  <si>
    <r>
      <t>Rendimiento de  bono norteamericano por 10 años(K</t>
    </r>
    <r>
      <rPr>
        <vertAlign val="subscript"/>
        <sz val="11"/>
        <color rgb="FF000000"/>
        <rFont val="Calibri"/>
      </rPr>
      <t>R</t>
    </r>
    <r>
      <rPr>
        <sz val="11"/>
        <color rgb="FF000000"/>
        <rFont val="Calibri"/>
      </rPr>
      <t>)</t>
    </r>
  </si>
  <si>
    <t>Total de la deuda</t>
  </si>
  <si>
    <r>
      <t>Prima de riesgo (K</t>
    </r>
    <r>
      <rPr>
        <vertAlign val="subscript"/>
        <sz val="11"/>
        <color rgb="FF000000"/>
        <rFont val="Calibri"/>
      </rPr>
      <t>M</t>
    </r>
    <r>
      <rPr>
        <sz val="11"/>
        <color rgb="FF000000"/>
        <rFont val="Calibri"/>
      </rPr>
      <t>-K</t>
    </r>
    <r>
      <rPr>
        <vertAlign val="subscript"/>
        <sz val="11"/>
        <color rgb="FF000000"/>
        <rFont val="Calibri"/>
      </rPr>
      <t>R</t>
    </r>
    <r>
      <rPr>
        <sz val="11"/>
        <color rgb="FF000000"/>
        <rFont val="Calibri"/>
      </rPr>
      <t>)</t>
    </r>
  </si>
  <si>
    <r>
      <t>Prima de riesgo (K</t>
    </r>
    <r>
      <rPr>
        <vertAlign val="subscript"/>
        <sz val="11"/>
        <color rgb="FF000000"/>
        <rFont val="Calibri"/>
      </rPr>
      <t>M</t>
    </r>
    <r>
      <rPr>
        <sz val="11"/>
        <color rgb="FF000000"/>
        <rFont val="Calibri"/>
      </rPr>
      <t>-K</t>
    </r>
    <r>
      <rPr>
        <vertAlign val="subscript"/>
        <sz val="11"/>
        <color rgb="FF000000"/>
        <rFont val="Calibri"/>
      </rPr>
      <t>R</t>
    </r>
    <r>
      <rPr>
        <sz val="11"/>
        <color rgb="FF000000"/>
        <rFont val="Calibri"/>
      </rPr>
      <t>)</t>
    </r>
  </si>
  <si>
    <t>Equity</t>
  </si>
  <si>
    <r>
      <t>Prima de riesgo (K</t>
    </r>
    <r>
      <rPr>
        <vertAlign val="subscript"/>
        <sz val="11"/>
        <color rgb="FF000000"/>
        <rFont val="Calibri"/>
      </rPr>
      <t>M</t>
    </r>
    <r>
      <rPr>
        <sz val="11"/>
        <color rgb="FF000000"/>
        <rFont val="Calibri"/>
      </rPr>
      <t>-K</t>
    </r>
    <r>
      <rPr>
        <vertAlign val="subscript"/>
        <sz val="11"/>
        <color rgb="FF000000"/>
        <rFont val="Calibri"/>
      </rPr>
      <t>R</t>
    </r>
    <r>
      <rPr>
        <sz val="11"/>
        <color rgb="FF000000"/>
        <rFont val="Calibri"/>
      </rPr>
      <t>)</t>
    </r>
  </si>
  <si>
    <r>
      <t>Costo de los fondos propios</t>
    </r>
    <r>
      <rPr>
        <b/>
        <sz val="11"/>
        <color rgb="FF000000"/>
        <rFont val="Calibri"/>
      </rPr>
      <t xml:space="preserve"> [Ke= K</t>
    </r>
    <r>
      <rPr>
        <b/>
        <vertAlign val="subscript"/>
        <sz val="11"/>
        <color rgb="FF000000"/>
        <rFont val="Calibri"/>
      </rPr>
      <t>R</t>
    </r>
    <r>
      <rPr>
        <b/>
        <sz val="11"/>
        <color rgb="FF000000"/>
        <rFont val="Calibri"/>
      </rPr>
      <t>+β(K</t>
    </r>
    <r>
      <rPr>
        <b/>
        <vertAlign val="subscript"/>
        <sz val="11"/>
        <color rgb="FF000000"/>
        <rFont val="Calibri"/>
      </rPr>
      <t>M</t>
    </r>
    <r>
      <rPr>
        <b/>
        <sz val="11"/>
        <color rgb="FF000000"/>
        <rFont val="Calibri"/>
      </rPr>
      <t>-K</t>
    </r>
    <r>
      <rPr>
        <b/>
        <vertAlign val="subscript"/>
        <sz val="11"/>
        <color rgb="FF000000"/>
        <rFont val="Calibri"/>
      </rPr>
      <t>R</t>
    </r>
    <r>
      <rPr>
        <b/>
        <sz val="11"/>
        <color rgb="FF000000"/>
        <rFont val="Calibri"/>
      </rPr>
      <t>)]</t>
    </r>
  </si>
  <si>
    <r>
      <t>Costo de los fondos propios</t>
    </r>
    <r>
      <rPr>
        <b/>
        <sz val="11"/>
        <color rgb="FF000000"/>
        <rFont val="Calibri"/>
      </rPr>
      <t xml:space="preserve"> [Ke= K</t>
    </r>
    <r>
      <rPr>
        <b/>
        <vertAlign val="subscript"/>
        <sz val="11"/>
        <color rgb="FF000000"/>
        <rFont val="Calibri"/>
      </rPr>
      <t>R</t>
    </r>
    <r>
      <rPr>
        <b/>
        <sz val="11"/>
        <color rgb="FF000000"/>
        <rFont val="Calibri"/>
      </rPr>
      <t>+β(K</t>
    </r>
    <r>
      <rPr>
        <b/>
        <vertAlign val="subscript"/>
        <sz val="11"/>
        <color rgb="FF000000"/>
        <rFont val="Calibri"/>
      </rPr>
      <t>M</t>
    </r>
    <r>
      <rPr>
        <b/>
        <sz val="11"/>
        <color rgb="FF000000"/>
        <rFont val="Calibri"/>
      </rPr>
      <t>-K</t>
    </r>
    <r>
      <rPr>
        <b/>
        <vertAlign val="subscript"/>
        <sz val="11"/>
        <color rgb="FF000000"/>
        <rFont val="Calibri"/>
      </rPr>
      <t>R</t>
    </r>
    <r>
      <rPr>
        <b/>
        <sz val="11"/>
        <color rgb="FF000000"/>
        <rFont val="Calibri"/>
      </rPr>
      <t>)]</t>
    </r>
  </si>
  <si>
    <t>Total de activos</t>
  </si>
  <si>
    <r>
      <t>Costo de los fondos propios</t>
    </r>
    <r>
      <rPr>
        <b/>
        <sz val="11"/>
        <color rgb="FF000000"/>
        <rFont val="Calibri"/>
      </rPr>
      <t xml:space="preserve"> [Ke= K</t>
    </r>
    <r>
      <rPr>
        <b/>
        <vertAlign val="subscript"/>
        <sz val="11"/>
        <color rgb="FF000000"/>
        <rFont val="Calibri"/>
      </rPr>
      <t>R</t>
    </r>
    <r>
      <rPr>
        <b/>
        <sz val="11"/>
        <color rgb="FF000000"/>
        <rFont val="Calibri"/>
      </rPr>
      <t>+β(K</t>
    </r>
    <r>
      <rPr>
        <b/>
        <vertAlign val="subscript"/>
        <sz val="11"/>
        <color rgb="FF000000"/>
        <rFont val="Calibri"/>
      </rPr>
      <t>M</t>
    </r>
    <r>
      <rPr>
        <b/>
        <sz val="11"/>
        <color rgb="FF000000"/>
        <rFont val="Calibri"/>
      </rPr>
      <t>-K</t>
    </r>
    <r>
      <rPr>
        <b/>
        <vertAlign val="subscript"/>
        <sz val="11"/>
        <color rgb="FF000000"/>
        <rFont val="Calibri"/>
      </rPr>
      <t>R</t>
    </r>
    <r>
      <rPr>
        <b/>
        <sz val="11"/>
        <color rgb="FF000000"/>
        <rFont val="Calibri"/>
      </rPr>
      <t>)]</t>
    </r>
  </si>
  <si>
    <t>Total de pasivos</t>
  </si>
  <si>
    <t>Capital(C)</t>
  </si>
  <si>
    <t>Deuda(D)</t>
  </si>
  <si>
    <t>Tasa impositiva(T)</t>
  </si>
  <si>
    <t xml:space="preserve">Índice de capitalización bursátil </t>
  </si>
  <si>
    <t>Tasa de interés(Kd)</t>
  </si>
  <si>
    <t>WACC (valor contable)</t>
  </si>
  <si>
    <t>WACC (valor de mercado)</t>
  </si>
  <si>
    <r>
      <t>Rendimiento de  bono norteamericano por 10 años(K</t>
    </r>
    <r>
      <rPr>
        <vertAlign val="subscript"/>
        <sz val="11"/>
        <color rgb="FF000000"/>
        <rFont val="Calibri"/>
      </rPr>
      <t>R</t>
    </r>
    <r>
      <rPr>
        <sz val="11"/>
        <color rgb="FF000000"/>
        <rFont val="Calibri"/>
      </rPr>
      <t>)</t>
    </r>
  </si>
  <si>
    <r>
      <t>Prima de riesgo (K</t>
    </r>
    <r>
      <rPr>
        <vertAlign val="subscript"/>
        <sz val="11"/>
        <color rgb="FF000000"/>
        <rFont val="Calibri"/>
      </rPr>
      <t>M</t>
    </r>
    <r>
      <rPr>
        <sz val="11"/>
        <color rgb="FF000000"/>
        <rFont val="Calibri"/>
      </rPr>
      <t>-K</t>
    </r>
    <r>
      <rPr>
        <vertAlign val="subscript"/>
        <sz val="11"/>
        <color rgb="FF000000"/>
        <rFont val="Calibri"/>
      </rPr>
      <t>R</t>
    </r>
    <r>
      <rPr>
        <sz val="11"/>
        <color rgb="FF000000"/>
        <rFont val="Calibri"/>
      </rPr>
      <t>)</t>
    </r>
  </si>
  <si>
    <r>
      <t>Costo de los fondos propios</t>
    </r>
    <r>
      <rPr>
        <b/>
        <sz val="11"/>
        <color rgb="FF000000"/>
        <rFont val="Calibri"/>
      </rPr>
      <t xml:space="preserve"> [Ke= K</t>
    </r>
    <r>
      <rPr>
        <b/>
        <vertAlign val="subscript"/>
        <sz val="11"/>
        <color rgb="FF000000"/>
        <rFont val="Calibri"/>
      </rPr>
      <t>R</t>
    </r>
    <r>
      <rPr>
        <b/>
        <sz val="11"/>
        <color rgb="FF000000"/>
        <rFont val="Calibri"/>
      </rPr>
      <t>+β(K</t>
    </r>
    <r>
      <rPr>
        <b/>
        <vertAlign val="subscript"/>
        <sz val="11"/>
        <color rgb="FF000000"/>
        <rFont val="Calibri"/>
      </rPr>
      <t>M</t>
    </r>
    <r>
      <rPr>
        <b/>
        <sz val="11"/>
        <color rgb="FF000000"/>
        <rFont val="Calibri"/>
      </rPr>
      <t>-K</t>
    </r>
    <r>
      <rPr>
        <b/>
        <vertAlign val="subscript"/>
        <sz val="11"/>
        <color rgb="FF000000"/>
        <rFont val="Calibri"/>
      </rPr>
      <t>R</t>
    </r>
    <r>
      <rPr>
        <b/>
        <sz val="11"/>
        <color rgb="FF000000"/>
        <rFont val="Calibri"/>
      </rPr>
      <t>)]</t>
    </r>
  </si>
  <si>
    <t>Balance General</t>
  </si>
  <si>
    <t>Total de activos no corrientes</t>
  </si>
  <si>
    <t>Rendimiento de bono norteamericano por 10 años(KR)</t>
  </si>
  <si>
    <t>Prima de riesgo (KM-KR)</t>
  </si>
  <si>
    <t>Costo de los fondos propios [Ke= KR+β(KM-KR)]</t>
  </si>
  <si>
    <t>Índice de capitalización bursátil</t>
  </si>
  <si>
    <t>2,00%</t>
  </si>
  <si>
    <t>2,89%</t>
  </si>
  <si>
    <t>6,63%</t>
  </si>
  <si>
    <t>Beneficios Previstos</t>
  </si>
  <si>
    <t>ELECTRÓNICA</t>
  </si>
  <si>
    <t>International Business Machines Corporation</t>
  </si>
  <si>
    <t>Cisco Systems, Inc.</t>
  </si>
  <si>
    <t>ALIMENTOS</t>
  </si>
  <si>
    <t>Mc Donald's Company</t>
  </si>
  <si>
    <t>The Coca-Cola Company</t>
  </si>
  <si>
    <t>QUÍMICAS</t>
  </si>
  <si>
    <t>The Procter &amp; Gamble</t>
  </si>
  <si>
    <t xml:space="preserve">Johnson &amp; Johnson </t>
  </si>
  <si>
    <t xml:space="preserve">Valor de mercado (Mill. De $) </t>
  </si>
  <si>
    <t>Flujo de caja total de actividades en curso</t>
  </si>
  <si>
    <t>Promedio de los 4 últimos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</si>
</sst>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%"/>
    <numFmt numFmtId="166" formatCode="0.0%"/>
    <numFmt numFmtId="167" formatCode="0.00000%"/>
  </numFmts>
  <fonts count="15">
    <font>
      <sz val="11"/>
      <color rgb="FF000000"/>
      <name val="Calibri"/>
    </font>
    <font>
      <sz val="11"/>
      <color rgb="FFFFFFFF"/>
      <name val="Calibri"/>
    </font>
    <font>
      <sz val="11"/>
      <name val="Calibri"/>
    </font>
    <font>
      <sz val="11"/>
      <color rgb="FFFFFFFF"/>
      <name val="Calibri"/>
    </font>
    <font>
      <b/>
      <sz val="11"/>
      <color rgb="FF000000"/>
      <name val="Calibri"/>
    </font>
    <font>
      <b/>
      <sz val="11"/>
      <color rgb="FF000000"/>
      <name val="&quot;Helvetica Neue&quot;"/>
    </font>
    <font>
      <sz val="11"/>
      <color rgb="FF000000"/>
      <name val="&quot;Helvetica Neue&quot;"/>
    </font>
    <font>
      <vertAlign val="subscript"/>
      <sz val="11"/>
      <color rgb="FF000000"/>
      <name val="Calibri"/>
    </font>
    <font>
      <b/>
      <vertAlign val="subscript"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7030A0"/>
        <bgColor rgb="FF7030A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2">
    <xf numFmtId="0" fontId="0" fillId="0" borderId="0" xfId="0" applyFont="1" applyAlignment="1"/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0" fillId="0" borderId="4" xfId="0" applyFont="1" applyBorder="1"/>
    <xf numFmtId="164" fontId="0" fillId="0" borderId="4" xfId="0" applyNumberFormat="1" applyFont="1" applyBorder="1" applyAlignment="1">
      <alignment horizontal="center"/>
    </xf>
    <xf numFmtId="0" fontId="0" fillId="3" borderId="4" xfId="0" applyFont="1" applyFill="1" applyBorder="1"/>
    <xf numFmtId="0" fontId="0" fillId="0" borderId="4" xfId="0" applyFont="1" applyBorder="1" applyAlignment="1">
      <alignment horizontal="center"/>
    </xf>
    <xf numFmtId="1" fontId="0" fillId="3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2" fillId="3" borderId="0" xfId="0" applyFont="1" applyFill="1"/>
    <xf numFmtId="0" fontId="0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/>
    </xf>
    <xf numFmtId="165" fontId="0" fillId="3" borderId="4" xfId="0" applyNumberFormat="1" applyFont="1" applyFill="1" applyBorder="1" applyAlignment="1">
      <alignment horizontal="center"/>
    </xf>
    <xf numFmtId="0" fontId="4" fillId="3" borderId="4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6" fontId="0" fillId="3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9" fontId="0" fillId="3" borderId="4" xfId="0" applyNumberFormat="1" applyFont="1" applyFill="1" applyBorder="1" applyAlignment="1">
      <alignment horizontal="center"/>
    </xf>
    <xf numFmtId="10" fontId="0" fillId="3" borderId="4" xfId="0" applyNumberFormat="1" applyFont="1" applyFill="1" applyBorder="1" applyAlignment="1">
      <alignment horizontal="center"/>
    </xf>
    <xf numFmtId="10" fontId="4" fillId="3" borderId="4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0" fontId="6" fillId="3" borderId="0" xfId="0" applyFont="1" applyFill="1"/>
    <xf numFmtId="164" fontId="4" fillId="3" borderId="4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9" fontId="0" fillId="0" borderId="4" xfId="0" applyNumberFormat="1" applyFont="1" applyBorder="1" applyAlignment="1">
      <alignment horizontal="center"/>
    </xf>
    <xf numFmtId="0" fontId="0" fillId="0" borderId="0" xfId="0" applyFont="1" applyAlignment="1"/>
    <xf numFmtId="10" fontId="0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0" fontId="4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0" borderId="4" xfId="0" applyFont="1" applyBorder="1" applyAlignment="1"/>
    <xf numFmtId="0" fontId="0" fillId="0" borderId="4" xfId="0" applyFont="1" applyBorder="1" applyAlignment="1"/>
    <xf numFmtId="0" fontId="0" fillId="3" borderId="0" xfId="0" applyFont="1" applyFill="1" applyAlignment="1"/>
    <xf numFmtId="0" fontId="0" fillId="3" borderId="4" xfId="0" applyFont="1" applyFill="1" applyBorder="1" applyAlignment="1"/>
    <xf numFmtId="0" fontId="0" fillId="0" borderId="4" xfId="0" applyFont="1" applyBorder="1" applyAlignment="1">
      <alignment horizontal="center"/>
    </xf>
    <xf numFmtId="0" fontId="0" fillId="3" borderId="4" xfId="0" applyFont="1" applyFill="1" applyBorder="1" applyAlignment="1">
      <alignment wrapText="1"/>
    </xf>
    <xf numFmtId="10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/>
    <xf numFmtId="0" fontId="4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9" fontId="0" fillId="0" borderId="4" xfId="0" applyNumberFormat="1" applyFont="1" applyBorder="1" applyAlignment="1">
      <alignment horizontal="center"/>
    </xf>
    <xf numFmtId="0" fontId="0" fillId="0" borderId="0" xfId="0" applyFont="1" applyAlignment="1"/>
    <xf numFmtId="3" fontId="0" fillId="0" borderId="0" xfId="0" applyNumberFormat="1" applyFont="1" applyAlignme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/>
    <xf numFmtId="164" fontId="0" fillId="0" borderId="7" xfId="0" applyNumberFormat="1" applyFont="1" applyBorder="1" applyAlignment="1">
      <alignment horizontal="center"/>
    </xf>
    <xf numFmtId="0" fontId="12" fillId="5" borderId="7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wrapText="1"/>
    </xf>
    <xf numFmtId="164" fontId="0" fillId="0" borderId="0" xfId="0" applyNumberFormat="1" applyFont="1" applyAlignment="1"/>
    <xf numFmtId="10" fontId="0" fillId="0" borderId="0" xfId="1" applyNumberFormat="1" applyFont="1" applyAlignment="1"/>
    <xf numFmtId="1" fontId="0" fillId="0" borderId="0" xfId="0" applyNumberFormat="1" applyFont="1" applyAlignment="1"/>
    <xf numFmtId="3" fontId="0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7" fontId="0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0" fontId="14" fillId="0" borderId="4" xfId="0" applyNumberFormat="1" applyFont="1" applyBorder="1" applyAlignment="1">
      <alignment horizontal="center"/>
    </xf>
    <xf numFmtId="2" fontId="0" fillId="0" borderId="0" xfId="0" applyNumberFormat="1" applyFont="1" applyAlignment="1"/>
    <xf numFmtId="2" fontId="0" fillId="0" borderId="4" xfId="0" applyNumberFormat="1" applyFont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4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4" fillId="4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4" fillId="4" borderId="0" xfId="0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390525</xdr:colOff>
      <xdr:row>16</xdr:row>
      <xdr:rowOff>57150</xdr:rowOff>
    </xdr:from>
    <xdr:ext cx="2171700" cy="257175"/>
    <xdr:sp macro="" textlink="">
      <xdr:nvSpPr>
        <xdr:cNvPr id="4" name="Shape 4"/>
        <xdr:cNvSpPr txBox="1"/>
      </xdr:nvSpPr>
      <xdr:spPr>
        <a:xfrm>
          <a:off x="4264743" y="3654774"/>
          <a:ext cx="2162515" cy="250453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6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390525</xdr:colOff>
      <xdr:row>16</xdr:row>
      <xdr:rowOff>57150</xdr:rowOff>
    </xdr:from>
    <xdr:ext cx="2171700" cy="257175"/>
    <xdr:sp macro="" textlink="">
      <xdr:nvSpPr>
        <xdr:cNvPr id="4" name="Shape 4"/>
        <xdr:cNvSpPr txBox="1"/>
      </xdr:nvSpPr>
      <xdr:spPr>
        <a:xfrm>
          <a:off x="4264743" y="3654774"/>
          <a:ext cx="2162515" cy="250453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6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390525</xdr:colOff>
      <xdr:row>16</xdr:row>
      <xdr:rowOff>57150</xdr:rowOff>
    </xdr:from>
    <xdr:ext cx="2171700" cy="257175"/>
    <xdr:sp macro="" textlink="">
      <xdr:nvSpPr>
        <xdr:cNvPr id="4" name="Shape 4"/>
        <xdr:cNvSpPr txBox="1"/>
      </xdr:nvSpPr>
      <xdr:spPr>
        <a:xfrm>
          <a:off x="4264743" y="3654774"/>
          <a:ext cx="2162515" cy="250453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6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390525</xdr:colOff>
      <xdr:row>16</xdr:row>
      <xdr:rowOff>57150</xdr:rowOff>
    </xdr:from>
    <xdr:ext cx="2171700" cy="257175"/>
    <xdr:sp macro="" textlink="">
      <xdr:nvSpPr>
        <xdr:cNvPr id="4" name="Shape 4"/>
        <xdr:cNvSpPr txBox="1"/>
      </xdr:nvSpPr>
      <xdr:spPr>
        <a:xfrm>
          <a:off x="4264743" y="3654774"/>
          <a:ext cx="2162515" cy="250453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6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133350</xdr:colOff>
      <xdr:row>4</xdr:row>
      <xdr:rowOff>128587</xdr:rowOff>
    </xdr:from>
    <xdr:ext cx="876714" cy="16549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5362575" y="890587"/>
              <a:ext cx="876714" cy="1654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𝑊𝐴𝐶𝐶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𝐶𝑜𝑛𝑡𝑎𝑏𝑙𝑒</m:t>
                        </m:r>
                      </m:sub>
                    </m:sSub>
                  </m:oMath>
                </m:oMathPara>
              </a14:m>
              <a:endParaRPr lang="es-PE" sz="1100">
                <a:latin typeface="Cambria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5362575" y="890587"/>
              <a:ext cx="876714" cy="1654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latin typeface="Cambria Math" panose="02040503050406030204" pitchFamily="18" charset="0"/>
                </a:rPr>
                <a:t>𝑊𝐴𝐶𝐶</a:t>
              </a:r>
              <a:r>
                <a:rPr lang="es-PE" sz="1100" b="0" i="0">
                  <a:latin typeface="Cambria Math" panose="02040503050406030204" pitchFamily="18" charset="0"/>
                </a:rPr>
                <a:t>〗_</a:t>
              </a:r>
              <a:r>
                <a:rPr lang="es-ES" sz="1100" b="0" i="0">
                  <a:latin typeface="Cambria Math" panose="02040503050406030204" pitchFamily="18" charset="0"/>
                </a:rPr>
                <a:t>𝐶𝑜𝑛𝑡𝑎𝑏𝑙𝑒</a:t>
              </a:r>
              <a:endParaRPr lang="es-PE" sz="1100">
                <a:latin typeface="Cambria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85725</xdr:colOff>
      <xdr:row>4</xdr:row>
      <xdr:rowOff>119062</xdr:rowOff>
    </xdr:from>
    <xdr:ext cx="832792" cy="16549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6400800" y="881062"/>
              <a:ext cx="832792" cy="1654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𝑊𝐴𝐶𝐶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𝐵𝑢𝑟𝑠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á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𝑡𝑖𝑙</m:t>
                        </m:r>
                      </m:sub>
                    </m:sSub>
                  </m:oMath>
                </m:oMathPara>
              </a14:m>
              <a:endParaRPr lang="es-PE" sz="1100">
                <a:latin typeface="Cambria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6400800" y="881062"/>
              <a:ext cx="832792" cy="1654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latin typeface="Cambria Math" panose="02040503050406030204" pitchFamily="18" charset="0"/>
                </a:rPr>
                <a:t>𝑊𝐴𝐶𝐶</a:t>
              </a:r>
              <a:r>
                <a:rPr lang="es-PE" sz="1100" b="0" i="0">
                  <a:latin typeface="Cambria Math" panose="02040503050406030204" pitchFamily="18" charset="0"/>
                </a:rPr>
                <a:t>〗_</a:t>
              </a:r>
              <a:r>
                <a:rPr lang="es-ES" sz="1100" b="0" i="0">
                  <a:latin typeface="Cambria Math" panose="02040503050406030204" pitchFamily="18" charset="0"/>
                </a:rPr>
                <a:t>𝐵𝑢𝑟𝑠á𝑡𝑖𝑙</a:t>
              </a:r>
              <a:endParaRPr lang="es-PE" sz="1100">
                <a:latin typeface="Cambria" panose="02040503050406030204" pitchFamily="18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V1000"/>
  <sheetViews>
    <sheetView workbookViewId="0">
      <selection activeCell="J15" sqref="J15"/>
    </sheetView>
  </sheetViews>
  <sheetFormatPr baseColWidth="10" defaultColWidth="14.42578125" defaultRowHeight="15" customHeight="1"/>
  <cols>
    <col min="1" max="2" width="10.7109375" customWidth="1"/>
    <col min="3" max="3" width="27.7109375" customWidth="1"/>
    <col min="4" max="4" width="10.7109375" customWidth="1"/>
    <col min="5" max="5" width="27.7109375" customWidth="1"/>
    <col min="6" max="8" width="10.7109375" customWidth="1"/>
    <col min="9" max="9" width="44" customWidth="1"/>
    <col min="10" max="10" width="12.140625" customWidth="1"/>
    <col min="11" max="20" width="10.7109375" customWidth="1"/>
    <col min="21" max="22" width="17.42578125" customWidth="1"/>
    <col min="23" max="26" width="10.7109375" customWidth="1"/>
  </cols>
  <sheetData>
    <row r="3" spans="3:22">
      <c r="C3" s="80" t="s">
        <v>0</v>
      </c>
      <c r="D3" s="81"/>
      <c r="E3" s="81"/>
      <c r="F3" s="82"/>
      <c r="M3" s="86" t="s">
        <v>1</v>
      </c>
      <c r="N3" s="81"/>
      <c r="O3" s="81"/>
      <c r="P3" s="81"/>
    </row>
    <row r="4" spans="3:22">
      <c r="C4" s="1" t="s">
        <v>2</v>
      </c>
      <c r="D4" s="2">
        <v>2017</v>
      </c>
      <c r="E4" s="1" t="s">
        <v>3</v>
      </c>
      <c r="F4" s="2">
        <v>2017</v>
      </c>
      <c r="I4" s="3" t="s">
        <v>4</v>
      </c>
      <c r="J4" s="3">
        <v>2017</v>
      </c>
      <c r="M4" s="4">
        <v>2017</v>
      </c>
      <c r="N4" s="4">
        <v>2016</v>
      </c>
      <c r="O4" s="4">
        <v>2015</v>
      </c>
      <c r="P4" s="4">
        <v>2014</v>
      </c>
      <c r="Q4" s="60"/>
    </row>
    <row r="5" spans="3:22">
      <c r="C5" s="5" t="s">
        <v>5</v>
      </c>
      <c r="D5" s="6">
        <v>5327.2</v>
      </c>
      <c r="E5" s="7" t="s">
        <v>6</v>
      </c>
      <c r="F5" s="8">
        <v>2890.6</v>
      </c>
      <c r="I5" s="9" t="s">
        <v>7</v>
      </c>
      <c r="J5" s="10">
        <v>0.69</v>
      </c>
      <c r="M5" s="8">
        <v>5192.3</v>
      </c>
      <c r="N5" s="8">
        <v>4686.5</v>
      </c>
      <c r="O5" s="8">
        <v>4529.3</v>
      </c>
      <c r="P5" s="8">
        <v>4757.8</v>
      </c>
      <c r="Q5" s="69">
        <f>AVERAGE(M5:P5)</f>
        <v>4791.4749999999995</v>
      </c>
      <c r="U5" s="79" t="s">
        <v>54</v>
      </c>
      <c r="V5" s="79"/>
    </row>
    <row r="6" spans="3:22" ht="45.75" customHeight="1">
      <c r="C6" s="5" t="s">
        <v>8</v>
      </c>
      <c r="D6" s="1">
        <f>D9-D5</f>
        <v>28476.499999999996</v>
      </c>
      <c r="E6" s="9" t="s">
        <v>9</v>
      </c>
      <c r="F6" s="11">
        <f>F7-F5</f>
        <v>34181.1</v>
      </c>
      <c r="G6" s="13"/>
      <c r="H6" s="13"/>
      <c r="I6" s="14" t="s">
        <v>10</v>
      </c>
      <c r="J6" s="16">
        <f>0.02957</f>
        <v>2.9569999999999999E-2</v>
      </c>
      <c r="K6" s="13"/>
      <c r="U6" s="67" t="s">
        <v>1</v>
      </c>
      <c r="V6" s="68" t="s">
        <v>53</v>
      </c>
    </row>
    <row r="7" spans="3:22" ht="18">
      <c r="C7" s="7"/>
      <c r="D7" s="7"/>
      <c r="E7" s="17" t="s">
        <v>13</v>
      </c>
      <c r="F7" s="18">
        <v>37071.699999999997</v>
      </c>
      <c r="G7" s="13"/>
      <c r="H7" s="13"/>
      <c r="I7" s="9" t="s">
        <v>14</v>
      </c>
      <c r="J7" s="20">
        <v>7.5999999999999998E-2</v>
      </c>
      <c r="K7" s="13"/>
      <c r="M7" s="86" t="s">
        <v>53</v>
      </c>
      <c r="N7" s="81"/>
      <c r="O7" s="81"/>
      <c r="P7" s="81"/>
      <c r="U7" s="66">
        <f>AVERAGE(M5:P5)</f>
        <v>4791.4749999999995</v>
      </c>
      <c r="V7" s="66">
        <f>AVERAGE(M9:P9)</f>
        <v>6220.05</v>
      </c>
    </row>
    <row r="8" spans="3:22" ht="18">
      <c r="C8" s="7"/>
      <c r="D8" s="2"/>
      <c r="E8" s="17" t="s">
        <v>16</v>
      </c>
      <c r="F8" s="19">
        <v>-3268</v>
      </c>
      <c r="G8" s="13"/>
      <c r="H8" s="13"/>
      <c r="I8" s="9" t="s">
        <v>19</v>
      </c>
      <c r="J8" s="16">
        <f>J6+J5*J7</f>
        <v>8.201E-2</v>
      </c>
      <c r="K8" s="13"/>
      <c r="M8" s="4">
        <v>2017</v>
      </c>
      <c r="N8" s="4">
        <v>2016</v>
      </c>
      <c r="O8" s="4">
        <v>2015</v>
      </c>
      <c r="P8" s="4">
        <v>2014</v>
      </c>
      <c r="Q8" s="60"/>
    </row>
    <row r="9" spans="3:22">
      <c r="C9" s="5" t="s">
        <v>20</v>
      </c>
      <c r="D9" s="21">
        <v>33803.699999999997</v>
      </c>
      <c r="E9" s="17" t="s">
        <v>22</v>
      </c>
      <c r="F9" s="28">
        <f>F7+F8</f>
        <v>33803.699999999997</v>
      </c>
      <c r="G9" s="13"/>
      <c r="H9" s="13"/>
      <c r="I9" s="9" t="s">
        <v>23</v>
      </c>
      <c r="J9" s="12">
        <f>F8</f>
        <v>-3268</v>
      </c>
      <c r="K9" s="13"/>
      <c r="M9" s="8">
        <v>5551.2</v>
      </c>
      <c r="N9" s="8">
        <v>6059.6</v>
      </c>
      <c r="O9" s="8">
        <v>6539.1</v>
      </c>
      <c r="P9" s="8">
        <v>6730.3</v>
      </c>
      <c r="Q9" s="69">
        <f>AVERAGE(M9:P9)</f>
        <v>6220.05</v>
      </c>
    </row>
    <row r="10" spans="3:22">
      <c r="E10" s="13"/>
      <c r="F10" s="13"/>
      <c r="G10" s="13"/>
      <c r="H10" s="13"/>
      <c r="I10" s="9" t="s">
        <v>24</v>
      </c>
      <c r="J10" s="11">
        <f>F7</f>
        <v>37071.699999999997</v>
      </c>
      <c r="K10" s="13"/>
    </row>
    <row r="11" spans="3:22">
      <c r="E11" s="13"/>
      <c r="F11" s="13"/>
      <c r="G11" s="13"/>
      <c r="H11" s="13"/>
      <c r="I11" s="9" t="s">
        <v>25</v>
      </c>
      <c r="J11" s="22">
        <v>0.2</v>
      </c>
      <c r="K11" s="13"/>
    </row>
    <row r="12" spans="3:22">
      <c r="E12" s="83" t="s">
        <v>26</v>
      </c>
      <c r="F12" s="85">
        <v>125581</v>
      </c>
      <c r="G12" s="13"/>
      <c r="H12" s="13"/>
      <c r="I12" s="9" t="s">
        <v>27</v>
      </c>
      <c r="J12" s="23">
        <v>0.02</v>
      </c>
      <c r="K12" s="13"/>
    </row>
    <row r="13" spans="3:22" ht="52.5" customHeight="1">
      <c r="E13" s="84"/>
      <c r="F13" s="84"/>
      <c r="G13" s="13"/>
      <c r="H13" s="13"/>
      <c r="I13" s="17" t="s">
        <v>28</v>
      </c>
      <c r="J13" s="24">
        <f>J8*(J9/(J9+J10)) + J12*(J10/(J9+J10))*(1-J11)</f>
        <v>9.6184299351846098E-3</v>
      </c>
      <c r="K13" s="13"/>
    </row>
    <row r="14" spans="3:22">
      <c r="E14" s="13"/>
      <c r="F14" s="13"/>
      <c r="G14" s="13"/>
      <c r="H14" s="13"/>
      <c r="I14" s="17" t="s">
        <v>29</v>
      </c>
      <c r="J14" s="24">
        <f>J8*(F12/(F12+J10)) + J12*(J10/(F12+J10))*(1-J11)</f>
        <v>6.6965042756744891E-2</v>
      </c>
      <c r="K14" s="13"/>
    </row>
    <row r="16" spans="3:22">
      <c r="F16" s="25"/>
      <c r="J16" s="57">
        <f>Q5/J14</f>
        <v>71551.884427302779</v>
      </c>
    </row>
    <row r="17" spans="7:10" ht="15" customHeight="1">
      <c r="J17" s="57">
        <f>Q9/J14</f>
        <v>92885.029919188702</v>
      </c>
    </row>
    <row r="18" spans="7:10">
      <c r="G18" s="26"/>
    </row>
    <row r="19" spans="7:10">
      <c r="G19" s="27"/>
    </row>
    <row r="20" spans="7:10" ht="15" customHeight="1">
      <c r="I20" s="57">
        <f>F12-J16</f>
        <v>54029.115572697221</v>
      </c>
    </row>
    <row r="21" spans="7:10" ht="15.75" customHeight="1">
      <c r="I21" s="57">
        <f>F12-J17</f>
        <v>32695.970080811298</v>
      </c>
    </row>
    <row r="22" spans="7:10" ht="15.75" customHeight="1"/>
    <row r="23" spans="7:10" ht="15.75" customHeight="1">
      <c r="I23" s="70">
        <f>I20/F12</f>
        <v>0.43023320066488735</v>
      </c>
    </row>
    <row r="24" spans="7:10" ht="15.75" customHeight="1">
      <c r="I24" s="70">
        <f>I21/F12</f>
        <v>0.26035761843599986</v>
      </c>
    </row>
    <row r="25" spans="7:10" ht="15.75" customHeight="1"/>
    <row r="26" spans="7:10" ht="15.75" customHeight="1"/>
    <row r="27" spans="7:10" ht="15.75" customHeight="1"/>
    <row r="28" spans="7:10" ht="15.75" customHeight="1"/>
    <row r="29" spans="7:10" ht="15.75" customHeight="1"/>
    <row r="30" spans="7:10" ht="15.75" customHeight="1"/>
    <row r="31" spans="7:10" ht="15.75" customHeight="1"/>
    <row r="32" spans="7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U5:V5"/>
    <mergeCell ref="C3:F3"/>
    <mergeCell ref="E12:E13"/>
    <mergeCell ref="F12:F13"/>
    <mergeCell ref="M3:P3"/>
    <mergeCell ref="M7:P7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00"/>
  <sheetViews>
    <sheetView topLeftCell="C8" workbookViewId="0">
      <selection activeCell="J14" sqref="J14"/>
    </sheetView>
  </sheetViews>
  <sheetFormatPr baseColWidth="10" defaultColWidth="14.42578125" defaultRowHeight="15" customHeight="1"/>
  <cols>
    <col min="1" max="2" width="10.7109375" customWidth="1"/>
    <col min="3" max="3" width="27.7109375" customWidth="1"/>
    <col min="4" max="4" width="10.7109375" customWidth="1"/>
    <col min="5" max="5" width="27.7109375" customWidth="1"/>
    <col min="6" max="8" width="10.7109375" customWidth="1"/>
    <col min="9" max="9" width="44" customWidth="1"/>
    <col min="10" max="10" width="12.140625" customWidth="1"/>
    <col min="11" max="18" width="10.7109375" customWidth="1"/>
    <col min="19" max="20" width="15.5703125" customWidth="1"/>
    <col min="21" max="26" width="10.7109375" customWidth="1"/>
  </cols>
  <sheetData>
    <row r="3" spans="3:20">
      <c r="C3" s="80" t="s">
        <v>0</v>
      </c>
      <c r="D3" s="81"/>
      <c r="E3" s="81"/>
      <c r="F3" s="82"/>
      <c r="M3" s="87" t="s">
        <v>1</v>
      </c>
      <c r="N3" s="81"/>
      <c r="O3" s="81"/>
      <c r="P3" s="81"/>
    </row>
    <row r="4" spans="3:20">
      <c r="C4" s="1" t="s">
        <v>2</v>
      </c>
      <c r="D4" s="2">
        <v>2017</v>
      </c>
      <c r="E4" s="1" t="s">
        <v>3</v>
      </c>
      <c r="F4" s="2">
        <v>2017</v>
      </c>
      <c r="I4" s="3" t="s">
        <v>4</v>
      </c>
      <c r="J4" s="3">
        <v>2017</v>
      </c>
      <c r="M4" s="4">
        <v>2017</v>
      </c>
      <c r="N4" s="4">
        <v>2016</v>
      </c>
      <c r="O4" s="4">
        <v>2015</v>
      </c>
      <c r="P4" s="4">
        <v>2014</v>
      </c>
      <c r="S4" s="79" t="s">
        <v>54</v>
      </c>
      <c r="T4" s="79"/>
    </row>
    <row r="5" spans="3:20" ht="43.5" customHeight="1">
      <c r="C5" s="5" t="s">
        <v>5</v>
      </c>
      <c r="D5" s="6">
        <v>36545</v>
      </c>
      <c r="E5" s="7" t="s">
        <v>6</v>
      </c>
      <c r="F5" s="6">
        <v>27194</v>
      </c>
      <c r="I5" s="9" t="s">
        <v>7</v>
      </c>
      <c r="J5" s="10">
        <v>0.53</v>
      </c>
      <c r="M5" s="12">
        <v>1248</v>
      </c>
      <c r="N5" s="12">
        <v>6527</v>
      </c>
      <c r="O5" s="12">
        <v>7351</v>
      </c>
      <c r="P5" s="12">
        <v>7098</v>
      </c>
      <c r="Q5">
        <f>AVERAGE(M5:P5)</f>
        <v>5556</v>
      </c>
      <c r="S5" s="67" t="s">
        <v>1</v>
      </c>
      <c r="T5" s="68" t="s">
        <v>53</v>
      </c>
    </row>
    <row r="6" spans="3:20" ht="17.25" customHeight="1">
      <c r="C6" s="5" t="s">
        <v>8</v>
      </c>
      <c r="D6" s="1">
        <f>D9-D5</f>
        <v>51351</v>
      </c>
      <c r="E6" s="9" t="s">
        <v>9</v>
      </c>
      <c r="F6" s="11">
        <f>F7-F5</f>
        <v>41725</v>
      </c>
      <c r="G6" s="13"/>
      <c r="H6" s="13"/>
      <c r="I6" s="14" t="s">
        <v>11</v>
      </c>
      <c r="J6" s="16">
        <f>0.02957</f>
        <v>2.9569999999999999E-2</v>
      </c>
      <c r="K6" s="13"/>
      <c r="S6" s="66">
        <f>AVERAGE(M5:P5)</f>
        <v>5556</v>
      </c>
      <c r="T6" s="66">
        <f>AVERAGE(M9:P9)</f>
        <v>9261.25</v>
      </c>
    </row>
    <row r="7" spans="3:20" ht="18" hidden="1">
      <c r="C7" s="7"/>
      <c r="D7" s="7"/>
      <c r="E7" s="17" t="s">
        <v>13</v>
      </c>
      <c r="F7" s="19">
        <v>68919</v>
      </c>
      <c r="G7" s="13"/>
      <c r="H7" s="13"/>
      <c r="I7" s="9" t="s">
        <v>15</v>
      </c>
      <c r="J7" s="20">
        <v>7.5999999999999998E-2</v>
      </c>
      <c r="K7" s="13"/>
      <c r="M7" s="86" t="s">
        <v>53</v>
      </c>
      <c r="N7" s="81"/>
      <c r="O7" s="81"/>
      <c r="P7" s="81"/>
    </row>
    <row r="8" spans="3:20" ht="18">
      <c r="C8" s="7"/>
      <c r="D8" s="2"/>
      <c r="E8" s="17" t="s">
        <v>16</v>
      </c>
      <c r="F8" s="19">
        <v>18977</v>
      </c>
      <c r="G8" s="13"/>
      <c r="H8" s="13"/>
      <c r="I8" s="9" t="s">
        <v>18</v>
      </c>
      <c r="J8" s="16">
        <f>J6+J5*J7</f>
        <v>6.9849999999999995E-2</v>
      </c>
      <c r="K8" s="13"/>
      <c r="M8" s="4">
        <v>2017</v>
      </c>
      <c r="N8" s="4">
        <v>2016</v>
      </c>
      <c r="O8" s="4">
        <v>2015</v>
      </c>
      <c r="P8" s="4">
        <v>2014</v>
      </c>
    </row>
    <row r="9" spans="3:20">
      <c r="C9" s="5" t="s">
        <v>20</v>
      </c>
      <c r="D9" s="21">
        <v>87896</v>
      </c>
      <c r="E9" s="17" t="s">
        <v>22</v>
      </c>
      <c r="F9" s="15">
        <f>F7+F8</f>
        <v>87896</v>
      </c>
      <c r="G9" s="13"/>
      <c r="H9" s="13"/>
      <c r="I9" s="9" t="s">
        <v>23</v>
      </c>
      <c r="J9" s="12">
        <f>F8</f>
        <v>18977</v>
      </c>
      <c r="K9" s="13"/>
      <c r="M9" s="12">
        <v>7106</v>
      </c>
      <c r="N9" s="12">
        <v>8796</v>
      </c>
      <c r="O9" s="12">
        <v>10528</v>
      </c>
      <c r="P9" s="12">
        <v>10615</v>
      </c>
      <c r="Q9" s="65">
        <f>AVERAGE(M9:P9)</f>
        <v>9261.25</v>
      </c>
    </row>
    <row r="10" spans="3:20">
      <c r="E10" s="13"/>
      <c r="F10" s="13"/>
      <c r="G10" s="13"/>
      <c r="H10" s="13"/>
      <c r="I10" s="9" t="s">
        <v>24</v>
      </c>
      <c r="J10" s="11">
        <f>F7</f>
        <v>68919</v>
      </c>
      <c r="K10" s="13"/>
    </row>
    <row r="11" spans="3:20">
      <c r="E11" s="13"/>
      <c r="F11" s="13"/>
      <c r="G11" s="13"/>
      <c r="H11" s="13"/>
      <c r="I11" s="9" t="s">
        <v>25</v>
      </c>
      <c r="J11" s="22">
        <v>0.2</v>
      </c>
      <c r="K11" s="13"/>
    </row>
    <row r="12" spans="3:20">
      <c r="E12" s="83" t="s">
        <v>26</v>
      </c>
      <c r="F12" s="85">
        <v>188934</v>
      </c>
      <c r="G12" s="13"/>
      <c r="H12" s="13"/>
      <c r="I12" s="9" t="s">
        <v>27</v>
      </c>
      <c r="J12" s="23">
        <v>0.02</v>
      </c>
      <c r="K12" s="13"/>
    </row>
    <row r="13" spans="3:20" ht="52.5" customHeight="1">
      <c r="E13" s="84"/>
      <c r="F13" s="84"/>
      <c r="G13" s="13"/>
      <c r="H13" s="13"/>
      <c r="I13" s="17" t="s">
        <v>28</v>
      </c>
      <c r="J13" s="24">
        <f>J8*(J9/(J9+J10)) + J12*(J10/(J9+J10))*(1-J11)</f>
        <v>2.7626370369527621E-2</v>
      </c>
      <c r="K13" s="13"/>
    </row>
    <row r="14" spans="3:20">
      <c r="E14" s="13"/>
      <c r="F14" s="13"/>
      <c r="G14" s="13"/>
      <c r="H14" s="13"/>
      <c r="I14" s="17" t="s">
        <v>29</v>
      </c>
      <c r="J14" s="24">
        <f>J8*(F12/(F12+J10)) + J12*(J10/(F12+J10))*(1-J11)</f>
        <v>5.5456961524589586E-2</v>
      </c>
      <c r="K14" s="13"/>
    </row>
    <row r="15" spans="3:20">
      <c r="E15" s="13"/>
      <c r="F15" s="13"/>
      <c r="G15" s="13"/>
      <c r="H15" s="13"/>
      <c r="I15" s="13"/>
      <c r="J15" s="13"/>
      <c r="K15" s="13"/>
    </row>
    <row r="16" spans="3:20">
      <c r="E16" s="13"/>
      <c r="F16" s="25"/>
      <c r="G16" s="13"/>
      <c r="H16" s="13"/>
      <c r="I16" s="13"/>
      <c r="J16" s="13"/>
      <c r="K16" s="13"/>
    </row>
    <row r="18" spans="7:10">
      <c r="G18" s="26"/>
    </row>
    <row r="19" spans="7:10">
      <c r="G19" s="27"/>
      <c r="J19" s="11">
        <f>S6/J14</f>
        <v>100185.79899182671</v>
      </c>
    </row>
    <row r="20" spans="7:10" ht="15" customHeight="1">
      <c r="J20" s="11">
        <f>T6/J14</f>
        <v>166998.87165461754</v>
      </c>
    </row>
    <row r="21" spans="7:10" ht="15.75" customHeight="1"/>
    <row r="22" spans="7:10" ht="15.75" customHeight="1">
      <c r="I22" s="70">
        <f>J22/F12</f>
        <v>0.46973123423085994</v>
      </c>
      <c r="J22" s="71">
        <f>F12-J19</f>
        <v>88748.201008173288</v>
      </c>
    </row>
    <row r="23" spans="7:10" ht="15.75" customHeight="1">
      <c r="I23" s="70">
        <f>J23/F12</f>
        <v>0.11609942278987613</v>
      </c>
      <c r="J23" s="71">
        <f>F12-J20</f>
        <v>21935.128345382458</v>
      </c>
    </row>
    <row r="24" spans="7:10" ht="15.75" customHeight="1"/>
    <row r="25" spans="7:10" ht="15.75" customHeight="1"/>
    <row r="26" spans="7:10" ht="15.75" customHeight="1"/>
    <row r="27" spans="7:10" ht="15.75" customHeight="1"/>
    <row r="28" spans="7:10" ht="15.75" customHeight="1"/>
    <row r="29" spans="7:10" ht="15.75" customHeight="1"/>
    <row r="30" spans="7:10" ht="15.75" customHeight="1"/>
    <row r="31" spans="7:10" ht="15.75" customHeight="1"/>
    <row r="32" spans="7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S4:T4"/>
    <mergeCell ref="C3:F3"/>
    <mergeCell ref="E12:E13"/>
    <mergeCell ref="F12:F13"/>
    <mergeCell ref="M3:P3"/>
    <mergeCell ref="M7:P7"/>
  </mergeCell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00"/>
  <sheetViews>
    <sheetView tabSelected="1" topLeftCell="E5" workbookViewId="0">
      <selection activeCell="F12" sqref="F12:F13"/>
    </sheetView>
  </sheetViews>
  <sheetFormatPr baseColWidth="10" defaultColWidth="14.42578125" defaultRowHeight="15" customHeight="1"/>
  <cols>
    <col min="1" max="2" width="10.7109375" customWidth="1"/>
    <col min="3" max="3" width="27.7109375" customWidth="1"/>
    <col min="4" max="4" width="10.7109375" customWidth="1"/>
    <col min="5" max="5" width="27.7109375" customWidth="1"/>
    <col min="6" max="8" width="10.7109375" customWidth="1"/>
    <col min="9" max="9" width="44" customWidth="1"/>
    <col min="10" max="10" width="12.140625" customWidth="1"/>
    <col min="11" max="18" width="10.7109375" customWidth="1"/>
    <col min="19" max="19" width="16" customWidth="1"/>
    <col min="20" max="20" width="14.140625" customWidth="1"/>
    <col min="21" max="26" width="10.7109375" customWidth="1"/>
  </cols>
  <sheetData>
    <row r="3" spans="3:20">
      <c r="C3" s="80" t="s">
        <v>0</v>
      </c>
      <c r="D3" s="81"/>
      <c r="E3" s="81"/>
      <c r="F3" s="82"/>
      <c r="M3" s="87" t="s">
        <v>1</v>
      </c>
      <c r="N3" s="81"/>
      <c r="O3" s="81"/>
      <c r="P3" s="82"/>
    </row>
    <row r="4" spans="3:20">
      <c r="C4" s="1" t="s">
        <v>2</v>
      </c>
      <c r="D4" s="2">
        <v>2017</v>
      </c>
      <c r="E4" s="1" t="s">
        <v>3</v>
      </c>
      <c r="F4" s="2">
        <v>2017</v>
      </c>
      <c r="I4" s="3" t="s">
        <v>4</v>
      </c>
      <c r="J4" s="3">
        <v>2017</v>
      </c>
      <c r="M4" s="4">
        <v>2017</v>
      </c>
      <c r="N4" s="4">
        <v>2016</v>
      </c>
      <c r="O4" s="4">
        <v>2015</v>
      </c>
      <c r="P4" s="4">
        <v>2014</v>
      </c>
      <c r="S4" s="79" t="s">
        <v>54</v>
      </c>
      <c r="T4" s="79"/>
    </row>
    <row r="5" spans="3:20" ht="44.25" customHeight="1">
      <c r="C5" s="5" t="s">
        <v>5</v>
      </c>
      <c r="D5" s="6">
        <v>26494</v>
      </c>
      <c r="E5" s="7" t="s">
        <v>6</v>
      </c>
      <c r="F5" s="1">
        <v>30210</v>
      </c>
      <c r="I5" s="9" t="s">
        <v>7</v>
      </c>
      <c r="J5" s="10">
        <v>0.39</v>
      </c>
      <c r="M5" s="11">
        <v>15326</v>
      </c>
      <c r="N5" s="11">
        <v>10508</v>
      </c>
      <c r="O5" s="11">
        <v>7036</v>
      </c>
      <c r="P5" s="11">
        <v>11643</v>
      </c>
      <c r="S5" s="67" t="s">
        <v>1</v>
      </c>
      <c r="T5" s="68" t="s">
        <v>53</v>
      </c>
    </row>
    <row r="6" spans="3:20" ht="17.25" customHeight="1">
      <c r="C6" s="5" t="s">
        <v>8</v>
      </c>
      <c r="D6" s="1">
        <f>D9-D5</f>
        <v>93912</v>
      </c>
      <c r="E6" s="9" t="s">
        <v>9</v>
      </c>
      <c r="F6" s="15">
        <f>F7-F5</f>
        <v>34418</v>
      </c>
      <c r="G6" s="13"/>
      <c r="H6" s="13"/>
      <c r="I6" s="14" t="s">
        <v>12</v>
      </c>
      <c r="J6" s="16">
        <f>0.02957</f>
        <v>2.9569999999999999E-2</v>
      </c>
      <c r="K6" s="13"/>
      <c r="L6" s="13"/>
      <c r="S6" s="66">
        <f>AVERAGE(M5:P5)</f>
        <v>11128.25</v>
      </c>
      <c r="T6" s="66">
        <f>AVERAGE(M9:P9)</f>
        <v>14188.5</v>
      </c>
    </row>
    <row r="7" spans="3:20" ht="18">
      <c r="C7" s="7"/>
      <c r="D7" s="7"/>
      <c r="E7" s="17" t="s">
        <v>13</v>
      </c>
      <c r="F7" s="15">
        <v>64628</v>
      </c>
      <c r="G7" s="13"/>
      <c r="H7" s="13"/>
      <c r="I7" s="9" t="s">
        <v>17</v>
      </c>
      <c r="J7" s="20">
        <v>7.5999999999999998E-2</v>
      </c>
      <c r="K7" s="13"/>
      <c r="L7" s="13"/>
      <c r="M7" s="86" t="s">
        <v>53</v>
      </c>
      <c r="N7" s="81"/>
      <c r="O7" s="81"/>
      <c r="P7" s="81"/>
    </row>
    <row r="8" spans="3:20" ht="18">
      <c r="C8" s="7"/>
      <c r="D8" s="2"/>
      <c r="E8" s="17" t="s">
        <v>16</v>
      </c>
      <c r="F8" s="15">
        <f>D9-F7</f>
        <v>55778</v>
      </c>
      <c r="G8" s="13"/>
      <c r="H8" s="13"/>
      <c r="I8" s="9" t="s">
        <v>21</v>
      </c>
      <c r="J8" s="16">
        <f>J6+J5*J7</f>
        <v>5.9209999999999999E-2</v>
      </c>
      <c r="K8" s="13"/>
      <c r="L8" s="13"/>
      <c r="M8" s="4">
        <v>2017</v>
      </c>
      <c r="N8" s="4">
        <v>2016</v>
      </c>
      <c r="O8" s="4">
        <v>2015</v>
      </c>
      <c r="P8" s="4">
        <v>2014</v>
      </c>
    </row>
    <row r="9" spans="3:20">
      <c r="C9" s="5" t="s">
        <v>20</v>
      </c>
      <c r="D9" s="21">
        <v>120406</v>
      </c>
      <c r="E9" s="17" t="s">
        <v>22</v>
      </c>
      <c r="F9" s="15">
        <f>F7+F8</f>
        <v>120406</v>
      </c>
      <c r="G9" s="13"/>
      <c r="H9" s="13"/>
      <c r="I9" s="9" t="s">
        <v>23</v>
      </c>
      <c r="J9" s="12">
        <f>F8</f>
        <v>55778</v>
      </c>
      <c r="K9" s="13"/>
      <c r="L9" s="13"/>
      <c r="M9" s="11">
        <v>12753</v>
      </c>
      <c r="N9" s="11">
        <v>15435</v>
      </c>
      <c r="O9" s="11">
        <v>14608</v>
      </c>
      <c r="P9" s="11">
        <v>13958</v>
      </c>
    </row>
    <row r="10" spans="3:20">
      <c r="E10" s="13"/>
      <c r="F10" s="13"/>
      <c r="G10" s="13"/>
      <c r="H10" s="13"/>
      <c r="I10" s="9" t="s">
        <v>24</v>
      </c>
      <c r="J10" s="11">
        <f>F7</f>
        <v>64628</v>
      </c>
      <c r="K10" s="13"/>
      <c r="L10" s="13"/>
    </row>
    <row r="11" spans="3:20">
      <c r="E11" s="13"/>
      <c r="F11" s="13"/>
      <c r="G11" s="13"/>
      <c r="H11" s="13"/>
      <c r="I11" s="9" t="s">
        <v>25</v>
      </c>
      <c r="J11" s="22">
        <v>0.2</v>
      </c>
      <c r="K11" s="13"/>
      <c r="L11" s="13"/>
    </row>
    <row r="12" spans="3:20">
      <c r="E12" s="83" t="s">
        <v>26</v>
      </c>
      <c r="F12" s="85">
        <v>195787</v>
      </c>
      <c r="G12" s="13"/>
      <c r="H12" s="13"/>
      <c r="I12" s="9" t="s">
        <v>27</v>
      </c>
      <c r="J12" s="23">
        <v>0.02</v>
      </c>
      <c r="K12" s="13"/>
      <c r="L12" s="13"/>
    </row>
    <row r="13" spans="3:20" ht="52.5" customHeight="1">
      <c r="E13" s="84"/>
      <c r="F13" s="84"/>
      <c r="G13" s="13"/>
      <c r="H13" s="13"/>
      <c r="I13" s="17" t="s">
        <v>28</v>
      </c>
      <c r="J13" s="24">
        <f>J8*(J9/(J9+J10)) + J12*(J10/(J9+J10))*(1-J11)</f>
        <v>3.6017003969901831E-2</v>
      </c>
      <c r="K13" s="13"/>
      <c r="L13" s="13"/>
    </row>
    <row r="14" spans="3:20">
      <c r="E14" s="13"/>
      <c r="F14" s="13"/>
      <c r="G14" s="13"/>
      <c r="H14" s="13"/>
      <c r="I14" s="17" t="s">
        <v>29</v>
      </c>
      <c r="J14" s="24">
        <f>J8*(F12/(F12+J10)) + J12*(J10/(F12+J10))*(1-J11)</f>
        <v>4.848643999001593E-2</v>
      </c>
      <c r="K14" s="13"/>
      <c r="L14" s="13"/>
    </row>
    <row r="15" spans="3:20">
      <c r="E15" s="13"/>
      <c r="F15" s="13"/>
      <c r="G15" s="13"/>
      <c r="H15" s="13"/>
      <c r="I15" s="13"/>
      <c r="J15" s="13"/>
      <c r="K15" s="13"/>
      <c r="L15" s="13"/>
    </row>
    <row r="16" spans="3:20">
      <c r="F16" s="25"/>
    </row>
    <row r="18" spans="7:10">
      <c r="G18" s="26"/>
      <c r="J18" s="11">
        <f>S6/J14</f>
        <v>229512.62254542651</v>
      </c>
    </row>
    <row r="19" spans="7:10">
      <c r="G19" s="27"/>
      <c r="J19" s="11">
        <f>T6/J14</f>
        <v>292628.20703936234</v>
      </c>
    </row>
    <row r="21" spans="7:10" ht="15.75" customHeight="1">
      <c r="J21" s="71">
        <f>F12-J18</f>
        <v>-33725.622545426508</v>
      </c>
    </row>
    <row r="22" spans="7:10" ht="15.75" customHeight="1">
      <c r="J22" s="71">
        <f>F12-J19</f>
        <v>-96841.207039362343</v>
      </c>
    </row>
    <row r="23" spans="7:10" ht="15.75" customHeight="1"/>
    <row r="24" spans="7:10" ht="15.75" customHeight="1">
      <c r="J24" s="70">
        <f>J21/F12</f>
        <v>-0.1722567001150562</v>
      </c>
    </row>
    <row r="25" spans="7:10" ht="15.75" customHeight="1">
      <c r="J25" s="70">
        <f>J22/F12</f>
        <v>-0.49462531751016331</v>
      </c>
    </row>
    <row r="26" spans="7:10" ht="15.75" customHeight="1"/>
    <row r="27" spans="7:10" ht="15.75" customHeight="1"/>
    <row r="28" spans="7:10" ht="15.75" customHeight="1"/>
    <row r="29" spans="7:10" ht="15.75" customHeight="1"/>
    <row r="30" spans="7:10" ht="15.75" customHeight="1"/>
    <row r="31" spans="7:10" ht="15.75" customHeight="1"/>
    <row r="32" spans="7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S4:T4"/>
    <mergeCell ref="C3:F3"/>
    <mergeCell ref="E12:E13"/>
    <mergeCell ref="F12:F13"/>
    <mergeCell ref="M3:P3"/>
    <mergeCell ref="M7:P7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00"/>
  <sheetViews>
    <sheetView topLeftCell="F4" workbookViewId="0">
      <selection activeCell="J13" sqref="J13"/>
    </sheetView>
  </sheetViews>
  <sheetFormatPr baseColWidth="10" defaultColWidth="14.42578125" defaultRowHeight="15" customHeight="1"/>
  <cols>
    <col min="1" max="2" width="10.7109375" customWidth="1"/>
    <col min="3" max="3" width="27.7109375" customWidth="1"/>
    <col min="4" max="4" width="10.7109375" customWidth="1"/>
    <col min="5" max="5" width="27.7109375" customWidth="1"/>
    <col min="6" max="8" width="10.7109375" customWidth="1"/>
    <col min="9" max="9" width="44" customWidth="1"/>
    <col min="10" max="10" width="12.140625" customWidth="1"/>
    <col min="11" max="16" width="10.7109375" customWidth="1"/>
    <col min="17" max="17" width="3.42578125" customWidth="1"/>
    <col min="18" max="18" width="3" customWidth="1"/>
    <col min="19" max="19" width="16" customWidth="1"/>
    <col min="20" max="20" width="16.85546875" customWidth="1"/>
    <col min="21" max="26" width="10.7109375" customWidth="1"/>
  </cols>
  <sheetData>
    <row r="3" spans="3:20">
      <c r="C3" s="80" t="s">
        <v>0</v>
      </c>
      <c r="D3" s="81"/>
      <c r="E3" s="81"/>
      <c r="F3" s="82"/>
      <c r="M3" s="87" t="s">
        <v>1</v>
      </c>
      <c r="N3" s="81"/>
      <c r="O3" s="81"/>
      <c r="P3" s="82"/>
    </row>
    <row r="4" spans="3:20">
      <c r="C4" s="1" t="s">
        <v>2</v>
      </c>
      <c r="D4" s="2">
        <v>2017</v>
      </c>
      <c r="E4" s="1" t="s">
        <v>3</v>
      </c>
      <c r="F4" s="2">
        <v>2017</v>
      </c>
      <c r="I4" s="3" t="s">
        <v>4</v>
      </c>
      <c r="J4" s="3">
        <v>2017</v>
      </c>
      <c r="M4" s="4">
        <v>2017</v>
      </c>
      <c r="N4" s="4">
        <v>2016</v>
      </c>
      <c r="O4" s="4">
        <v>2015</v>
      </c>
      <c r="P4" s="4">
        <v>2014</v>
      </c>
      <c r="S4" s="79" t="s">
        <v>54</v>
      </c>
      <c r="T4" s="79"/>
    </row>
    <row r="5" spans="3:20" ht="46.5" customHeight="1">
      <c r="C5" s="5" t="s">
        <v>5</v>
      </c>
      <c r="D5" s="6">
        <v>43088</v>
      </c>
      <c r="E5" s="7" t="s">
        <v>6</v>
      </c>
      <c r="F5" s="8">
        <v>30537</v>
      </c>
      <c r="I5" s="9" t="s">
        <v>7</v>
      </c>
      <c r="J5" s="10">
        <v>0.54</v>
      </c>
      <c r="M5" s="2">
        <v>1300</v>
      </c>
      <c r="N5" s="2">
        <v>16540</v>
      </c>
      <c r="O5" s="2">
        <v>15409</v>
      </c>
      <c r="P5" s="2">
        <v>16323</v>
      </c>
      <c r="S5" s="67" t="s">
        <v>1</v>
      </c>
      <c r="T5" s="68" t="s">
        <v>53</v>
      </c>
    </row>
    <row r="6" spans="3:20" ht="18.75" customHeight="1">
      <c r="C6" s="5" t="s">
        <v>8</v>
      </c>
      <c r="D6" s="6">
        <v>114215</v>
      </c>
      <c r="E6" s="7" t="s">
        <v>9</v>
      </c>
      <c r="F6" s="29">
        <f>F7-F5</f>
        <v>66606</v>
      </c>
      <c r="H6" s="13"/>
      <c r="I6" s="14" t="s">
        <v>30</v>
      </c>
      <c r="J6" s="30">
        <f>0.02957</f>
        <v>2.9569999999999999E-2</v>
      </c>
      <c r="S6" s="66">
        <f>AVERAGE(M5:P5)</f>
        <v>12393</v>
      </c>
      <c r="T6" s="66">
        <f>AVERAGE(M9:P9)</f>
        <v>19525.5</v>
      </c>
    </row>
    <row r="7" spans="3:20" ht="18">
      <c r="C7" s="7"/>
      <c r="D7" s="7"/>
      <c r="E7" s="5" t="s">
        <v>13</v>
      </c>
      <c r="F7" s="31">
        <v>97143</v>
      </c>
      <c r="H7" s="13"/>
      <c r="I7" s="9" t="s">
        <v>31</v>
      </c>
      <c r="J7" s="32">
        <v>7.5999999999999998E-2</v>
      </c>
      <c r="M7" s="86" t="s">
        <v>53</v>
      </c>
      <c r="N7" s="81"/>
      <c r="O7" s="81"/>
      <c r="P7" s="81"/>
    </row>
    <row r="8" spans="3:20" ht="18">
      <c r="C8" s="7"/>
      <c r="D8" s="2"/>
      <c r="E8" s="5" t="s">
        <v>16</v>
      </c>
      <c r="F8" s="6">
        <v>60160</v>
      </c>
      <c r="H8" s="13"/>
      <c r="I8" s="9" t="s">
        <v>32</v>
      </c>
      <c r="J8" s="30">
        <f>J6+J5*J7</f>
        <v>7.0610000000000006E-2</v>
      </c>
      <c r="M8" s="4">
        <v>2017</v>
      </c>
      <c r="N8" s="4">
        <v>2016</v>
      </c>
      <c r="O8" s="4">
        <v>2015</v>
      </c>
      <c r="P8" s="4">
        <v>2014</v>
      </c>
    </row>
    <row r="9" spans="3:20">
      <c r="C9" s="5" t="s">
        <v>20</v>
      </c>
      <c r="D9" s="21">
        <f>D5+D6</f>
        <v>157303</v>
      </c>
      <c r="E9" s="5" t="s">
        <v>22</v>
      </c>
      <c r="F9" s="33">
        <f>F7+F8</f>
        <v>157303</v>
      </c>
      <c r="H9" s="13"/>
      <c r="I9" s="9" t="s">
        <v>23</v>
      </c>
      <c r="J9" s="2">
        <f>F8</f>
        <v>60160</v>
      </c>
      <c r="M9" s="50">
        <v>21056</v>
      </c>
      <c r="N9" s="50">
        <v>18767</v>
      </c>
      <c r="O9" s="50">
        <v>19569</v>
      </c>
      <c r="P9" s="50">
        <v>18710</v>
      </c>
    </row>
    <row r="10" spans="3:20">
      <c r="H10" s="13"/>
      <c r="I10" s="9" t="s">
        <v>24</v>
      </c>
      <c r="J10" s="29">
        <f>F7</f>
        <v>97143</v>
      </c>
    </row>
    <row r="11" spans="3:20">
      <c r="H11" s="13"/>
      <c r="I11" s="9" t="s">
        <v>25</v>
      </c>
      <c r="J11" s="34">
        <v>0.2</v>
      </c>
    </row>
    <row r="12" spans="3:20">
      <c r="E12" s="83" t="s">
        <v>26</v>
      </c>
      <c r="F12" s="85">
        <v>338085</v>
      </c>
      <c r="H12" s="13"/>
      <c r="I12" s="9" t="s">
        <v>27</v>
      </c>
      <c r="J12" s="36">
        <v>0.02</v>
      </c>
    </row>
    <row r="13" spans="3:20" ht="52.5" customHeight="1">
      <c r="E13" s="84"/>
      <c r="F13" s="84"/>
      <c r="H13" s="13"/>
      <c r="I13" s="17" t="s">
        <v>28</v>
      </c>
      <c r="J13" s="38">
        <f>J8*(J9/(J9+J10)) + J12*(J10/(J9+J10))*(1-J11)</f>
        <v>3.6885409687037123E-2</v>
      </c>
    </row>
    <row r="14" spans="3:20">
      <c r="I14" s="5" t="s">
        <v>29</v>
      </c>
      <c r="J14" s="38">
        <f>J8*(F12/(F12+J10)) + J12*(J10/(F12+J10))*(1-J11)</f>
        <v>5.8421034147619184E-2</v>
      </c>
    </row>
    <row r="16" spans="3:20">
      <c r="F16" s="25"/>
    </row>
    <row r="17" spans="7:10" ht="15" customHeight="1">
      <c r="J17" s="72">
        <f>S6/J14</f>
        <v>212132.4995494803</v>
      </c>
    </row>
    <row r="18" spans="7:10">
      <c r="G18" s="26"/>
      <c r="J18" s="72">
        <f>T6/J14</f>
        <v>334220.37601495825</v>
      </c>
    </row>
    <row r="19" spans="7:10">
      <c r="G19" s="27"/>
    </row>
    <row r="20" spans="7:10" ht="15" customHeight="1">
      <c r="J20" s="57">
        <f>F12-J17</f>
        <v>125952.5004505197</v>
      </c>
    </row>
    <row r="21" spans="7:10" ht="15.75" customHeight="1">
      <c r="J21" s="57">
        <f>F12-J18</f>
        <v>3864.6239850417478</v>
      </c>
    </row>
    <row r="22" spans="7:10" ht="15.75" customHeight="1"/>
    <row r="23" spans="7:10" ht="15.75" customHeight="1">
      <c r="J23" s="70">
        <f>J20/F12</f>
        <v>0.37254684606096011</v>
      </c>
    </row>
    <row r="24" spans="7:10" ht="15.75" customHeight="1">
      <c r="J24" s="70">
        <f>J21/F12</f>
        <v>1.1430924131628873E-2</v>
      </c>
    </row>
    <row r="25" spans="7:10" ht="15.75" customHeight="1"/>
    <row r="26" spans="7:10" ht="15.75" customHeight="1"/>
    <row r="27" spans="7:10" ht="15.75" customHeight="1"/>
    <row r="28" spans="7:10" ht="15.75" customHeight="1"/>
    <row r="29" spans="7:10" ht="15.75" customHeight="1"/>
    <row r="30" spans="7:10" ht="15.75" customHeight="1"/>
    <row r="31" spans="7:10" ht="15.75" customHeight="1"/>
    <row r="32" spans="7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S4:T4"/>
    <mergeCell ref="C3:F3"/>
    <mergeCell ref="E12:E13"/>
    <mergeCell ref="F12:F13"/>
    <mergeCell ref="M3:P3"/>
    <mergeCell ref="M7:P7"/>
  </mergeCells>
  <pageMargins left="0.7" right="0.7" top="0.75" bottom="0.75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00"/>
  <sheetViews>
    <sheetView topLeftCell="D1" workbookViewId="0">
      <selection activeCell="F12" sqref="F12:F13"/>
    </sheetView>
  </sheetViews>
  <sheetFormatPr baseColWidth="10" defaultColWidth="14.42578125" defaultRowHeight="15" customHeight="1"/>
  <cols>
    <col min="1" max="2" width="10.7109375" customWidth="1"/>
    <col min="3" max="3" width="27.7109375" customWidth="1"/>
    <col min="4" max="4" width="10.7109375" customWidth="1"/>
    <col min="5" max="5" width="27.7109375" customWidth="1"/>
    <col min="6" max="8" width="10.7109375" customWidth="1"/>
    <col min="9" max="9" width="44" customWidth="1"/>
    <col min="10" max="10" width="13.7109375" customWidth="1"/>
    <col min="11" max="18" width="10.7109375" customWidth="1"/>
    <col min="19" max="20" width="16.28515625" customWidth="1"/>
    <col min="21" max="26" width="10.7109375" customWidth="1"/>
  </cols>
  <sheetData>
    <row r="3" spans="3:20">
      <c r="C3" s="88" t="s">
        <v>33</v>
      </c>
      <c r="D3" s="81"/>
      <c r="E3" s="81"/>
      <c r="F3" s="82"/>
      <c r="G3" s="35"/>
      <c r="H3" s="35"/>
      <c r="I3" s="35"/>
      <c r="J3" s="35"/>
      <c r="M3" s="87" t="s">
        <v>1</v>
      </c>
      <c r="N3" s="81"/>
      <c r="O3" s="81"/>
      <c r="P3" s="81"/>
    </row>
    <row r="4" spans="3:20">
      <c r="C4" s="37" t="s">
        <v>2</v>
      </c>
      <c r="D4" s="39">
        <v>2017</v>
      </c>
      <c r="E4" s="37" t="s">
        <v>3</v>
      </c>
      <c r="F4" s="39">
        <v>2017</v>
      </c>
      <c r="G4" s="35"/>
      <c r="H4" s="35"/>
      <c r="I4" s="40" t="s">
        <v>4</v>
      </c>
      <c r="J4" s="40">
        <v>2017</v>
      </c>
      <c r="M4" s="4">
        <v>2017</v>
      </c>
      <c r="N4" s="4">
        <v>2016</v>
      </c>
      <c r="O4" s="4">
        <v>2015</v>
      </c>
      <c r="P4" s="4">
        <v>2014</v>
      </c>
      <c r="S4" s="79" t="s">
        <v>54</v>
      </c>
      <c r="T4" s="79"/>
    </row>
    <row r="5" spans="3:20" ht="44.25" customHeight="1">
      <c r="C5" s="41" t="s">
        <v>5</v>
      </c>
      <c r="D5" s="37">
        <v>49735</v>
      </c>
      <c r="E5" s="42" t="s">
        <v>6</v>
      </c>
      <c r="F5" s="37">
        <v>37363</v>
      </c>
      <c r="G5" s="35"/>
      <c r="H5" s="43"/>
      <c r="I5" s="44" t="s">
        <v>7</v>
      </c>
      <c r="J5" s="39">
        <v>1.02</v>
      </c>
      <c r="M5" s="45">
        <v>5753</v>
      </c>
      <c r="N5" s="45">
        <v>11872</v>
      </c>
      <c r="O5" s="45">
        <v>13190</v>
      </c>
      <c r="P5" s="45">
        <v>12022</v>
      </c>
      <c r="S5" s="67" t="s">
        <v>1</v>
      </c>
      <c r="T5" s="68" t="s">
        <v>53</v>
      </c>
    </row>
    <row r="6" spans="3:20" ht="17.25" customHeight="1">
      <c r="C6" s="41" t="s">
        <v>34</v>
      </c>
      <c r="D6" s="37">
        <v>75621</v>
      </c>
      <c r="E6" s="42" t="s">
        <v>9</v>
      </c>
      <c r="F6" s="37">
        <v>70268</v>
      </c>
      <c r="G6" s="35"/>
      <c r="H6" s="43"/>
      <c r="I6" s="46" t="s">
        <v>35</v>
      </c>
      <c r="J6" s="47">
        <v>2.5700000000000001E-2</v>
      </c>
      <c r="Q6" s="49"/>
      <c r="S6" s="66">
        <f>AVERAGE(M5:P5)</f>
        <v>10709.25</v>
      </c>
      <c r="T6" s="66">
        <f>AVERAGE(M9:P9)</f>
        <v>16889.5</v>
      </c>
    </row>
    <row r="7" spans="3:20">
      <c r="C7" s="48"/>
      <c r="D7" s="48"/>
      <c r="E7" s="41" t="s">
        <v>13</v>
      </c>
      <c r="F7" s="37">
        <v>107631</v>
      </c>
      <c r="G7" s="35"/>
      <c r="H7" s="43"/>
      <c r="I7" s="44" t="s">
        <v>36</v>
      </c>
      <c r="J7" s="52">
        <v>7.5999999999999998E-2</v>
      </c>
      <c r="M7" s="86" t="s">
        <v>53</v>
      </c>
      <c r="N7" s="81"/>
      <c r="O7" s="81"/>
      <c r="P7" s="81"/>
    </row>
    <row r="8" spans="3:20">
      <c r="C8" s="48"/>
      <c r="D8" s="50"/>
      <c r="E8" s="41" t="s">
        <v>16</v>
      </c>
      <c r="F8" s="37">
        <v>17725</v>
      </c>
      <c r="G8" s="35"/>
      <c r="H8" s="35"/>
      <c r="I8" s="42" t="s">
        <v>37</v>
      </c>
      <c r="J8" s="53">
        <f>J6+J5*J7</f>
        <v>0.10322000000000001</v>
      </c>
      <c r="M8" s="4">
        <v>2017</v>
      </c>
      <c r="N8" s="4">
        <v>2016</v>
      </c>
      <c r="O8" s="4">
        <v>2015</v>
      </c>
      <c r="P8" s="4">
        <v>2014</v>
      </c>
    </row>
    <row r="9" spans="3:20">
      <c r="C9" s="41" t="s">
        <v>20</v>
      </c>
      <c r="D9" s="51">
        <v>125356</v>
      </c>
      <c r="E9" s="41" t="s">
        <v>22</v>
      </c>
      <c r="F9" s="37">
        <v>125356</v>
      </c>
      <c r="G9" s="35"/>
      <c r="H9" s="35"/>
      <c r="I9" s="42" t="s">
        <v>23</v>
      </c>
      <c r="J9" s="39">
        <v>17725</v>
      </c>
      <c r="M9" s="50">
        <v>16724</v>
      </c>
      <c r="N9" s="50">
        <v>16958</v>
      </c>
      <c r="O9" s="50">
        <v>17008</v>
      </c>
      <c r="P9" s="50">
        <v>16868</v>
      </c>
    </row>
    <row r="10" spans="3:20">
      <c r="C10" s="35"/>
      <c r="D10" s="35"/>
      <c r="E10" s="35"/>
      <c r="F10" s="35"/>
      <c r="G10" s="35"/>
      <c r="H10" s="35"/>
      <c r="I10" s="42" t="s">
        <v>24</v>
      </c>
      <c r="J10" s="54">
        <v>107631</v>
      </c>
    </row>
    <row r="11" spans="3:20">
      <c r="C11" s="35"/>
      <c r="D11" s="35"/>
      <c r="E11" s="35"/>
      <c r="F11" s="35"/>
      <c r="G11" s="35"/>
      <c r="H11" s="35"/>
      <c r="I11" s="42" t="s">
        <v>25</v>
      </c>
      <c r="J11" s="55">
        <v>0.2</v>
      </c>
    </row>
    <row r="12" spans="3:20">
      <c r="C12" s="35"/>
      <c r="D12" s="35"/>
      <c r="E12" s="89" t="s">
        <v>38</v>
      </c>
      <c r="F12" s="91">
        <v>132545</v>
      </c>
      <c r="G12" s="35"/>
      <c r="H12" s="35"/>
      <c r="I12" s="42" t="s">
        <v>27</v>
      </c>
      <c r="J12" s="75" t="s">
        <v>39</v>
      </c>
    </row>
    <row r="13" spans="3:20" ht="24.75" customHeight="1">
      <c r="C13" s="35"/>
      <c r="D13" s="35"/>
      <c r="E13" s="90"/>
      <c r="F13" s="90"/>
      <c r="G13" s="35"/>
      <c r="H13" s="35"/>
      <c r="I13" s="41" t="s">
        <v>28</v>
      </c>
      <c r="J13" s="76" t="s">
        <v>40</v>
      </c>
    </row>
    <row r="14" spans="3:20">
      <c r="C14" s="35"/>
      <c r="D14" s="35"/>
      <c r="E14" s="35"/>
      <c r="F14" s="35"/>
      <c r="G14" s="35"/>
      <c r="H14" s="35"/>
      <c r="I14" s="41" t="s">
        <v>29</v>
      </c>
      <c r="J14" s="73" t="s">
        <v>41</v>
      </c>
    </row>
    <row r="15" spans="3:20">
      <c r="C15" s="35"/>
      <c r="D15" s="35"/>
      <c r="E15" s="35"/>
      <c r="F15" s="35"/>
      <c r="G15" s="35"/>
      <c r="H15" s="35"/>
      <c r="I15" s="35"/>
      <c r="J15" s="35"/>
    </row>
    <row r="16" spans="3:20">
      <c r="C16" s="35"/>
      <c r="D16" s="35"/>
      <c r="E16" s="35"/>
      <c r="F16" s="56"/>
      <c r="G16" s="35"/>
      <c r="H16" s="35"/>
      <c r="I16" s="35"/>
      <c r="J16" s="77"/>
    </row>
    <row r="17" spans="3:10">
      <c r="C17" s="35"/>
      <c r="D17" s="35"/>
      <c r="E17" s="35"/>
      <c r="F17" s="35"/>
      <c r="G17" s="35"/>
      <c r="H17" s="35"/>
      <c r="I17" s="90"/>
      <c r="J17" s="78">
        <f>10709.3/0.0663</f>
        <v>161527.90346907993</v>
      </c>
    </row>
    <row r="18" spans="3:10">
      <c r="C18" s="35"/>
      <c r="D18" s="35"/>
      <c r="E18" s="35"/>
      <c r="F18" s="35"/>
      <c r="G18" s="57"/>
      <c r="H18" s="35"/>
      <c r="I18" s="90"/>
      <c r="J18" s="35">
        <f>16889.5/0.0663</f>
        <v>254743.58974358975</v>
      </c>
    </row>
    <row r="19" spans="3:10">
      <c r="C19" s="35"/>
      <c r="D19" s="35"/>
      <c r="E19" s="35"/>
      <c r="F19" s="35"/>
      <c r="G19" s="35"/>
      <c r="H19" s="35"/>
      <c r="I19" s="35"/>
      <c r="J19" s="35"/>
    </row>
    <row r="20" spans="3:10">
      <c r="C20" s="35"/>
      <c r="D20" s="35"/>
      <c r="E20" s="35"/>
      <c r="F20" s="35"/>
      <c r="G20" s="35"/>
      <c r="H20" s="35"/>
      <c r="I20" s="58"/>
      <c r="J20" s="77">
        <f>F12-J17</f>
        <v>-28982.903469079931</v>
      </c>
    </row>
    <row r="21" spans="3:10" ht="15.75" customHeight="1">
      <c r="C21" s="35"/>
      <c r="D21" s="35"/>
      <c r="E21" s="35"/>
      <c r="F21" s="35"/>
      <c r="G21" s="35"/>
      <c r="H21" s="35"/>
      <c r="I21" s="35"/>
      <c r="J21" s="35">
        <f>F12-J18</f>
        <v>-122198.58974358975</v>
      </c>
    </row>
    <row r="22" spans="3:10" ht="15.75" customHeight="1"/>
    <row r="23" spans="3:10" ht="15.75" customHeight="1"/>
    <row r="24" spans="3:10" ht="15.75" customHeight="1"/>
    <row r="25" spans="3:10" ht="15.75" customHeight="1"/>
    <row r="26" spans="3:10" ht="15.75" customHeight="1"/>
    <row r="27" spans="3:10" ht="15.75" customHeight="1"/>
    <row r="28" spans="3:10" ht="15.75" customHeight="1"/>
    <row r="29" spans="3:10" ht="15.75" customHeight="1"/>
    <row r="30" spans="3:10" ht="15.75" customHeight="1"/>
    <row r="31" spans="3:10" ht="15.75" customHeight="1"/>
    <row r="32" spans="3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S4:T4"/>
    <mergeCell ref="C3:F3"/>
    <mergeCell ref="E12:E13"/>
    <mergeCell ref="F12:F13"/>
    <mergeCell ref="I17:I18"/>
    <mergeCell ref="M3:P3"/>
    <mergeCell ref="M7:P7"/>
  </mergeCells>
  <pageMargins left="0.7" right="0.7" top="0.75" bottom="0.75" header="0" footer="0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C3:T25"/>
  <sheetViews>
    <sheetView topLeftCell="F7" workbookViewId="0">
      <selection activeCell="L29" sqref="L29"/>
    </sheetView>
  </sheetViews>
  <sheetFormatPr baseColWidth="10" defaultColWidth="14.42578125" defaultRowHeight="15" customHeight="1"/>
  <cols>
    <col min="3" max="3" width="26.140625" customWidth="1"/>
    <col min="5" max="5" width="25.7109375" customWidth="1"/>
    <col min="9" max="9" width="40.42578125" customWidth="1"/>
    <col min="13" max="13" width="10.7109375" customWidth="1"/>
    <col min="14" max="14" width="10.85546875" customWidth="1"/>
    <col min="15" max="15" width="11.85546875" customWidth="1"/>
    <col min="16" max="16" width="11.5703125" customWidth="1"/>
  </cols>
  <sheetData>
    <row r="3" spans="3:20">
      <c r="C3" s="88" t="s">
        <v>33</v>
      </c>
      <c r="D3" s="81"/>
      <c r="E3" s="81"/>
      <c r="F3" s="82"/>
      <c r="G3" s="35"/>
      <c r="H3" s="35"/>
      <c r="I3" s="35"/>
      <c r="J3" s="35"/>
      <c r="M3" s="87" t="s">
        <v>1</v>
      </c>
      <c r="N3" s="81"/>
      <c r="O3" s="81"/>
      <c r="P3" s="81"/>
    </row>
    <row r="4" spans="3:20">
      <c r="C4" s="37" t="s">
        <v>2</v>
      </c>
      <c r="D4" s="39">
        <v>2017</v>
      </c>
      <c r="E4" s="37" t="s">
        <v>3</v>
      </c>
      <c r="F4" s="39">
        <v>2017</v>
      </c>
      <c r="G4" s="35"/>
      <c r="H4" s="35"/>
      <c r="I4" s="40" t="s">
        <v>4</v>
      </c>
      <c r="J4" s="40">
        <v>2017</v>
      </c>
      <c r="M4" s="4">
        <v>2017</v>
      </c>
      <c r="N4" s="4">
        <v>2016</v>
      </c>
      <c r="O4" s="4">
        <v>2015</v>
      </c>
      <c r="P4" s="4">
        <v>2014</v>
      </c>
      <c r="S4" s="79" t="s">
        <v>54</v>
      </c>
      <c r="T4" s="79"/>
    </row>
    <row r="5" spans="3:20" ht="60">
      <c r="C5" s="41" t="s">
        <v>5</v>
      </c>
      <c r="D5" s="37">
        <v>83703</v>
      </c>
      <c r="E5" s="42" t="s">
        <v>6</v>
      </c>
      <c r="F5" s="37">
        <v>27583</v>
      </c>
      <c r="G5" s="35"/>
      <c r="H5" s="43"/>
      <c r="I5" s="44" t="s">
        <v>7</v>
      </c>
      <c r="J5" s="10">
        <v>1.18</v>
      </c>
      <c r="M5" s="2">
        <v>9609</v>
      </c>
      <c r="N5" s="2">
        <v>10739</v>
      </c>
      <c r="O5" s="2">
        <v>8981</v>
      </c>
      <c r="P5" s="2">
        <v>7853</v>
      </c>
      <c r="S5" s="67" t="s">
        <v>1</v>
      </c>
      <c r="T5" s="68" t="s">
        <v>53</v>
      </c>
    </row>
    <row r="6" spans="3:20" ht="30">
      <c r="C6" s="41" t="s">
        <v>34</v>
      </c>
      <c r="D6" s="37">
        <f>D9-D5</f>
        <v>46115</v>
      </c>
      <c r="E6" s="42" t="s">
        <v>9</v>
      </c>
      <c r="F6" s="37">
        <f>F7-F5</f>
        <v>36098</v>
      </c>
      <c r="G6" s="35"/>
      <c r="H6" s="43"/>
      <c r="I6" s="46" t="s">
        <v>35</v>
      </c>
      <c r="J6" s="30">
        <f>0.02957</f>
        <v>2.9569999999999999E-2</v>
      </c>
      <c r="S6" s="66">
        <f>AVERAGE(M5:P5)</f>
        <v>9295.5</v>
      </c>
      <c r="T6" s="66">
        <f>AVERAGE(M10:P10)</f>
        <v>13082.5</v>
      </c>
    </row>
    <row r="7" spans="3:20">
      <c r="C7" s="48"/>
      <c r="D7" s="48"/>
      <c r="E7" s="41" t="s">
        <v>13</v>
      </c>
      <c r="F7" s="37">
        <v>63681</v>
      </c>
      <c r="G7" s="35"/>
      <c r="H7" s="43"/>
      <c r="I7" s="44" t="s">
        <v>36</v>
      </c>
      <c r="J7" s="32">
        <v>7.5999999999999998E-2</v>
      </c>
    </row>
    <row r="8" spans="3:20">
      <c r="C8" s="48"/>
      <c r="D8" s="50"/>
      <c r="E8" s="41" t="s">
        <v>16</v>
      </c>
      <c r="F8" s="37">
        <v>66137</v>
      </c>
      <c r="G8" s="35"/>
      <c r="H8" s="43"/>
      <c r="I8" s="44" t="s">
        <v>37</v>
      </c>
      <c r="J8" s="74">
        <f>J6+J5*J7</f>
        <v>0.11924999999999999</v>
      </c>
      <c r="M8" s="86" t="s">
        <v>53</v>
      </c>
      <c r="N8" s="81"/>
      <c r="O8" s="81"/>
      <c r="P8" s="81"/>
    </row>
    <row r="9" spans="3:20">
      <c r="C9" s="41" t="s">
        <v>20</v>
      </c>
      <c r="D9" s="51">
        <v>129818</v>
      </c>
      <c r="E9" s="41" t="s">
        <v>22</v>
      </c>
      <c r="F9" s="37">
        <f>F8+F7</f>
        <v>129818</v>
      </c>
      <c r="G9" s="35"/>
      <c r="H9" s="35"/>
      <c r="I9" s="42" t="s">
        <v>23</v>
      </c>
      <c r="J9" s="2">
        <f>F8</f>
        <v>66137</v>
      </c>
      <c r="M9" s="4">
        <v>2017</v>
      </c>
      <c r="N9" s="4">
        <v>2016</v>
      </c>
      <c r="O9" s="4">
        <v>2015</v>
      </c>
      <c r="P9" s="4">
        <v>2014</v>
      </c>
    </row>
    <row r="10" spans="3:20">
      <c r="C10" s="35"/>
      <c r="D10" s="35"/>
      <c r="E10" s="35"/>
      <c r="F10" s="35"/>
      <c r="G10" s="35"/>
      <c r="H10" s="35"/>
      <c r="I10" s="42" t="s">
        <v>24</v>
      </c>
      <c r="J10" s="29">
        <f>F7</f>
        <v>63681</v>
      </c>
      <c r="M10" s="50">
        <v>13876</v>
      </c>
      <c r="N10" s="50">
        <v>13570</v>
      </c>
      <c r="O10" s="50">
        <v>12552</v>
      </c>
      <c r="P10" s="50">
        <v>12332</v>
      </c>
    </row>
    <row r="11" spans="3:20">
      <c r="C11" s="35"/>
      <c r="D11" s="35"/>
      <c r="E11" s="35"/>
      <c r="F11" s="35"/>
      <c r="G11" s="35"/>
      <c r="H11" s="35"/>
      <c r="I11" s="42" t="s">
        <v>25</v>
      </c>
      <c r="J11" s="34">
        <v>0.2</v>
      </c>
    </row>
    <row r="12" spans="3:20">
      <c r="C12" s="35"/>
      <c r="D12" s="35"/>
      <c r="E12" s="89" t="s">
        <v>26</v>
      </c>
      <c r="F12" s="91">
        <v>200672</v>
      </c>
      <c r="G12" s="35"/>
      <c r="H12" s="35"/>
      <c r="I12" s="42" t="s">
        <v>27</v>
      </c>
      <c r="J12" s="36">
        <v>0.02</v>
      </c>
    </row>
    <row r="13" spans="3:20">
      <c r="C13" s="35"/>
      <c r="D13" s="35"/>
      <c r="E13" s="90"/>
      <c r="F13" s="90"/>
      <c r="G13" s="35"/>
      <c r="H13" s="35"/>
      <c r="I13" s="41" t="s">
        <v>28</v>
      </c>
      <c r="J13" s="38">
        <f>J8*(J9/(J9+J10)) + J12*(J10/(J9+J10))*(1-J11)</f>
        <v>6.8601682740452016E-2</v>
      </c>
    </row>
    <row r="14" spans="3:20">
      <c r="C14" s="35"/>
      <c r="D14" s="35"/>
      <c r="E14" s="35"/>
      <c r="F14" s="35"/>
      <c r="G14" s="35"/>
      <c r="H14" s="35"/>
      <c r="I14" s="41" t="s">
        <v>29</v>
      </c>
      <c r="J14" s="38">
        <f>J8*(F12/(F12+J10)) + J12*(J10/(F12+J10))*(1-J11)</f>
        <v>9.4377714646703456E-2</v>
      </c>
    </row>
    <row r="18" spans="10:10" ht="15" customHeight="1">
      <c r="J18" s="50">
        <f>S6/J14</f>
        <v>98492.531153112475</v>
      </c>
    </row>
    <row r="19" spans="10:10" ht="15" customHeight="1">
      <c r="J19" s="50">
        <f>T6/J14</f>
        <v>138618.52926798924</v>
      </c>
    </row>
    <row r="20" spans="10:10" ht="15" customHeight="1">
      <c r="J20" s="50"/>
    </row>
    <row r="21" spans="10:10" ht="15" customHeight="1">
      <c r="J21" s="50">
        <f>F12-J18</f>
        <v>102179.46884688752</v>
      </c>
    </row>
    <row r="22" spans="10:10" ht="15" customHeight="1">
      <c r="J22" s="50">
        <f>F12-J19</f>
        <v>62053.470732010755</v>
      </c>
    </row>
    <row r="24" spans="10:10" ht="15" customHeight="1">
      <c r="J24" s="70">
        <f>J21/F12</f>
        <v>0.50918647766946823</v>
      </c>
    </row>
    <row r="25" spans="10:10" ht="15" customHeight="1">
      <c r="J25" s="70">
        <f>J22/F12</f>
        <v>0.3092283464160957</v>
      </c>
    </row>
  </sheetData>
  <mergeCells count="6">
    <mergeCell ref="S4:T4"/>
    <mergeCell ref="C3:F3"/>
    <mergeCell ref="E12:E13"/>
    <mergeCell ref="F12:F13"/>
    <mergeCell ref="M3:P3"/>
    <mergeCell ref="M8:P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7"/>
  <sheetViews>
    <sheetView workbookViewId="0">
      <selection activeCell="D7" sqref="D7"/>
    </sheetView>
  </sheetViews>
  <sheetFormatPr baseColWidth="10" defaultRowHeight="15"/>
  <cols>
    <col min="2" max="2" width="28.85546875" customWidth="1"/>
    <col min="3" max="3" width="18.28515625" customWidth="1"/>
    <col min="4" max="4" width="19.85546875" customWidth="1"/>
    <col min="5" max="5" width="16.28515625" customWidth="1"/>
    <col min="6" max="6" width="17.140625" customWidth="1"/>
  </cols>
  <sheetData>
    <row r="5" spans="2:5" ht="30.75" customHeight="1">
      <c r="C5" s="64" t="s">
        <v>52</v>
      </c>
      <c r="D5" s="63" t="s">
        <v>42</v>
      </c>
      <c r="E5" s="62"/>
    </row>
    <row r="6" spans="2:5">
      <c r="B6" t="s">
        <v>43</v>
      </c>
    </row>
    <row r="7" spans="2:5" ht="30.75" customHeight="1">
      <c r="B7" s="61" t="s">
        <v>44</v>
      </c>
      <c r="C7" s="59">
        <v>132545</v>
      </c>
    </row>
    <row r="8" spans="2:5">
      <c r="B8" s="60" t="s">
        <v>45</v>
      </c>
      <c r="C8" s="59">
        <v>200672</v>
      </c>
    </row>
    <row r="10" spans="2:5">
      <c r="B10" s="60" t="s">
        <v>46</v>
      </c>
    </row>
    <row r="11" spans="2:5">
      <c r="B11" s="60" t="s">
        <v>47</v>
      </c>
      <c r="C11" s="59">
        <v>125581</v>
      </c>
    </row>
    <row r="12" spans="2:5">
      <c r="B12" s="60" t="s">
        <v>48</v>
      </c>
      <c r="C12" s="59">
        <v>188934</v>
      </c>
    </row>
    <row r="14" spans="2:5">
      <c r="B14" s="60" t="s">
        <v>49</v>
      </c>
    </row>
    <row r="16" spans="2:5">
      <c r="B16" s="60" t="s">
        <v>50</v>
      </c>
      <c r="C16" s="59">
        <v>195787</v>
      </c>
    </row>
    <row r="17" spans="2:3">
      <c r="B17" s="60" t="s">
        <v>51</v>
      </c>
      <c r="C17" s="59">
        <v>338085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McDonalds</vt:lpstr>
      <vt:lpstr>CocaCola</vt:lpstr>
      <vt:lpstr>P&amp;G</vt:lpstr>
      <vt:lpstr>Johnson &amp; Johnson</vt:lpstr>
      <vt:lpstr>IBM</vt:lpstr>
      <vt:lpstr>CISCO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dcterms:created xsi:type="dcterms:W3CDTF">2018-07-23T21:17:32Z</dcterms:created>
  <dcterms:modified xsi:type="dcterms:W3CDTF">2018-07-26T15:56:45Z</dcterms:modified>
</cp:coreProperties>
</file>